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ASP Dec 16\Environmental Evidence\BMC Environmental Evidence\Manuscripts\ENEV-D-16-00019 Gathmann\"/>
    </mc:Choice>
  </mc:AlternateContent>
  <bookViews>
    <workbookView xWindow="0" yWindow="0" windowWidth="15360" windowHeight="7392" tabRatio="616"/>
  </bookViews>
  <sheets>
    <sheet name="Tabelle1" sheetId="1" r:id="rId1"/>
    <sheet name="Tabelle2" sheetId="4"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45" i="1" l="1"/>
  <c r="M244" i="1"/>
  <c r="M243" i="1"/>
  <c r="M242" i="1" l="1"/>
  <c r="AI242" i="1"/>
  <c r="AI245" i="1" l="1"/>
  <c r="AI244" i="1"/>
  <c r="AI243" i="1"/>
  <c r="AI241" i="1"/>
  <c r="AQ233" i="1" l="1"/>
  <c r="AM238" i="1" l="1"/>
  <c r="AQ231" i="1" l="1"/>
  <c r="AQ234" i="1"/>
  <c r="AQ9" i="1" l="1"/>
  <c r="AQ23" i="1"/>
  <c r="AQ24" i="1"/>
  <c r="AQ53" i="1"/>
  <c r="AQ57" i="1"/>
  <c r="AQ72" i="1"/>
  <c r="AQ83" i="1"/>
  <c r="AQ84" i="1"/>
  <c r="AQ96" i="1"/>
  <c r="AQ101" i="1"/>
  <c r="AQ105" i="1"/>
  <c r="AQ108" i="1"/>
  <c r="AQ109" i="1"/>
  <c r="AQ113" i="1"/>
  <c r="AQ134" i="1"/>
  <c r="AQ160" i="1"/>
  <c r="AQ189" i="1"/>
  <c r="AQ200" i="1"/>
  <c r="AQ202" i="1"/>
  <c r="AQ221" i="1"/>
  <c r="AQ236" i="1"/>
  <c r="AP238" i="1"/>
  <c r="AO238" i="1"/>
  <c r="AN238" i="1"/>
  <c r="AL238" i="1"/>
  <c r="AK238" i="1"/>
  <c r="AJ238" i="1"/>
  <c r="AP237" i="1"/>
  <c r="AO237" i="1"/>
  <c r="AN237" i="1"/>
  <c r="AM237" i="1"/>
  <c r="AL237" i="1"/>
  <c r="AK237" i="1"/>
  <c r="AJ237" i="1"/>
  <c r="AQ245" i="1" l="1"/>
  <c r="AQ241" i="1"/>
  <c r="AQ246" i="1" s="1"/>
  <c r="AQ244" i="1"/>
  <c r="AQ243" i="1"/>
  <c r="AQ242" i="1"/>
  <c r="AN239" i="1"/>
  <c r="AM239" i="1"/>
  <c r="AP239" i="1"/>
  <c r="AJ239" i="1"/>
  <c r="AO239" i="1"/>
  <c r="AL239" i="1"/>
  <c r="AK239" i="1"/>
  <c r="AI240" i="1"/>
  <c r="AH238" i="1"/>
  <c r="AH237" i="1"/>
  <c r="AQ247" i="1" l="1"/>
  <c r="AQ249" i="1" s="1"/>
  <c r="AG238" i="1"/>
  <c r="AH239" i="1"/>
  <c r="AG237" i="1"/>
  <c r="AG239" i="1" l="1"/>
  <c r="AF78" i="1"/>
  <c r="AF80" i="1"/>
  <c r="AF81" i="1"/>
  <c r="AF82" i="1"/>
  <c r="AF83" i="1"/>
  <c r="AF84" i="1"/>
  <c r="AF85" i="1"/>
  <c r="AF88" i="1"/>
  <c r="AF89" i="1"/>
  <c r="AF90" i="1"/>
  <c r="AF91" i="1"/>
  <c r="AF92" i="1"/>
  <c r="AF93" i="1"/>
  <c r="AF94" i="1"/>
  <c r="AF95" i="1"/>
  <c r="AF96" i="1"/>
  <c r="AF97" i="1"/>
  <c r="AF98" i="1"/>
  <c r="AF101" i="1"/>
  <c r="AF102" i="1"/>
  <c r="AF103" i="1"/>
  <c r="AF104" i="1"/>
  <c r="AF105" i="1"/>
  <c r="AF106" i="1"/>
  <c r="AF107" i="1"/>
  <c r="AF108" i="1"/>
  <c r="AF109" i="1"/>
  <c r="AF110" i="1"/>
  <c r="AF111" i="1"/>
  <c r="AF112" i="1"/>
  <c r="AF113" i="1"/>
  <c r="AF114" i="1"/>
  <c r="AF115" i="1"/>
  <c r="AF116" i="1"/>
  <c r="AF118" i="1"/>
  <c r="AF119" i="1"/>
  <c r="AF120" i="1"/>
  <c r="AF121" i="1"/>
  <c r="AF122" i="1"/>
  <c r="AF123" i="1"/>
  <c r="AF124" i="1"/>
  <c r="AF125" i="1"/>
  <c r="AF126" i="1"/>
  <c r="AF127" i="1"/>
  <c r="AF128" i="1"/>
  <c r="AF131" i="1"/>
  <c r="AF132" i="1"/>
  <c r="AF133" i="1"/>
  <c r="AF134" i="1"/>
  <c r="AF135" i="1"/>
  <c r="AF136" i="1"/>
  <c r="AF137" i="1"/>
  <c r="AF138" i="1"/>
  <c r="AF139" i="1"/>
  <c r="AF140" i="1"/>
  <c r="AF141" i="1"/>
  <c r="AF142" i="1"/>
  <c r="AF143" i="1"/>
  <c r="AF144" i="1"/>
  <c r="AF145" i="1"/>
  <c r="AF146" i="1"/>
  <c r="AF147" i="1"/>
  <c r="AF148" i="1"/>
  <c r="AF149" i="1"/>
  <c r="AF150" i="1"/>
  <c r="AF151" i="1"/>
  <c r="AF155" i="1"/>
  <c r="AF156" i="1"/>
  <c r="AF157" i="1"/>
  <c r="AF158" i="1"/>
  <c r="AF159" i="1"/>
  <c r="AF160" i="1"/>
  <c r="AF161" i="1"/>
  <c r="AF162" i="1"/>
  <c r="AF163" i="1"/>
  <c r="AF164" i="1"/>
  <c r="AF165" i="1"/>
  <c r="AF166" i="1"/>
  <c r="AF167" i="1"/>
  <c r="AF168" i="1"/>
  <c r="AF169" i="1"/>
  <c r="AF170" i="1"/>
  <c r="AF171" i="1"/>
  <c r="AF172" i="1"/>
  <c r="AF173" i="1"/>
  <c r="AF174" i="1"/>
  <c r="AF175" i="1"/>
  <c r="AF176" i="1"/>
  <c r="AF177" i="1"/>
  <c r="AF178" i="1"/>
  <c r="AF179" i="1"/>
  <c r="AF180" i="1"/>
  <c r="AF181" i="1"/>
  <c r="AF182" i="1"/>
  <c r="AF183" i="1"/>
  <c r="AF184" i="1"/>
  <c r="AF185" i="1"/>
  <c r="AF186" i="1"/>
  <c r="AF187" i="1"/>
  <c r="AF188" i="1"/>
  <c r="AF189" i="1"/>
  <c r="AF190" i="1"/>
  <c r="AF191" i="1"/>
  <c r="AF192" i="1"/>
  <c r="AF193" i="1"/>
  <c r="AF194" i="1"/>
  <c r="AF195" i="1"/>
  <c r="AF196" i="1"/>
  <c r="AF197" i="1"/>
  <c r="AF198" i="1"/>
  <c r="AF199" i="1"/>
  <c r="AF200" i="1"/>
  <c r="AF201" i="1"/>
  <c r="AF202" i="1"/>
  <c r="AF203" i="1"/>
  <c r="AF204" i="1"/>
  <c r="AF205" i="1"/>
  <c r="AF206" i="1"/>
  <c r="AF207" i="1"/>
  <c r="AF208" i="1"/>
  <c r="AF209" i="1"/>
  <c r="AF210" i="1"/>
  <c r="AF211" i="1"/>
  <c r="AF212" i="1"/>
  <c r="AF213" i="1"/>
  <c r="AF214" i="1"/>
  <c r="AF215" i="1"/>
  <c r="AF216" i="1"/>
  <c r="AF217" i="1"/>
  <c r="AF218" i="1"/>
  <c r="AF219" i="1"/>
  <c r="AF220" i="1"/>
  <c r="AF221" i="1"/>
  <c r="AF228" i="1"/>
  <c r="AF229" i="1"/>
  <c r="AF231" i="1"/>
  <c r="AF232" i="1"/>
  <c r="AF9" i="1"/>
  <c r="AF10" i="1"/>
  <c r="AF11" i="1"/>
  <c r="AF12" i="1"/>
  <c r="AF13" i="1"/>
  <c r="AF14" i="1"/>
  <c r="AF15" i="1"/>
  <c r="AF16" i="1"/>
  <c r="AF17" i="1"/>
  <c r="AF18" i="1"/>
  <c r="AF20" i="1"/>
  <c r="AF21" i="1"/>
  <c r="AF22" i="1"/>
  <c r="AF23" i="1"/>
  <c r="AF24" i="1"/>
  <c r="AF25" i="1"/>
  <c r="AF26" i="1"/>
  <c r="AF27"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6" i="1"/>
  <c r="AF57" i="1"/>
  <c r="AF58" i="1"/>
  <c r="AF61" i="1"/>
  <c r="AF62" i="1"/>
  <c r="AF63" i="1"/>
  <c r="AF64" i="1"/>
  <c r="AF65" i="1"/>
  <c r="AF66" i="1"/>
  <c r="AF67" i="1"/>
  <c r="AF68" i="1"/>
  <c r="AF69" i="1"/>
  <c r="AF70" i="1"/>
  <c r="AF71" i="1"/>
  <c r="AF72" i="1"/>
  <c r="AF74" i="1"/>
  <c r="AF75" i="1"/>
  <c r="AF76" i="1"/>
  <c r="AF77" i="1"/>
  <c r="AF2" i="1"/>
  <c r="AF3" i="1"/>
  <c r="AF4" i="1"/>
  <c r="AF5" i="1"/>
  <c r="AF6" i="1"/>
  <c r="AF7" i="1"/>
  <c r="AF8" i="1"/>
  <c r="AE2" i="1"/>
  <c r="AE228" i="1"/>
  <c r="AE229" i="1"/>
  <c r="AE230" i="1"/>
  <c r="AE231" i="1"/>
  <c r="AE232" i="1"/>
  <c r="AE112" i="1"/>
  <c r="AE113" i="1"/>
  <c r="AE114" i="1"/>
  <c r="AE115" i="1"/>
  <c r="AE116" i="1"/>
  <c r="AE119" i="1"/>
  <c r="AE120" i="1"/>
  <c r="AE121" i="1"/>
  <c r="AE122" i="1"/>
  <c r="AE123" i="1"/>
  <c r="AE124" i="1"/>
  <c r="AE125" i="1"/>
  <c r="AE126" i="1"/>
  <c r="AE127" i="1"/>
  <c r="AE128" i="1"/>
  <c r="AE129" i="1"/>
  <c r="AE130" i="1"/>
  <c r="AE131" i="1"/>
  <c r="AE132" i="1"/>
  <c r="AE133" i="1"/>
  <c r="AE134" i="1"/>
  <c r="AE135" i="1"/>
  <c r="AE136" i="1"/>
  <c r="AE137" i="1"/>
  <c r="AE138" i="1"/>
  <c r="AE139" i="1"/>
  <c r="AE140" i="1"/>
  <c r="AE141" i="1"/>
  <c r="AE142" i="1"/>
  <c r="AE143" i="1"/>
  <c r="AE144" i="1"/>
  <c r="AE145" i="1"/>
  <c r="AE146" i="1"/>
  <c r="AE147" i="1"/>
  <c r="AE148" i="1"/>
  <c r="AE149" i="1"/>
  <c r="AE150" i="1"/>
  <c r="AE151" i="1"/>
  <c r="AE155" i="1"/>
  <c r="AE156" i="1"/>
  <c r="AE157" i="1"/>
  <c r="AE158" i="1"/>
  <c r="AE159" i="1"/>
  <c r="AE160" i="1"/>
  <c r="AE161" i="1"/>
  <c r="AE162" i="1"/>
  <c r="AE163" i="1"/>
  <c r="AE164" i="1"/>
  <c r="AE165" i="1"/>
  <c r="AE166" i="1"/>
  <c r="AE167" i="1"/>
  <c r="AE168" i="1"/>
  <c r="AE169" i="1"/>
  <c r="AE170" i="1"/>
  <c r="AE171" i="1"/>
  <c r="AE172" i="1"/>
  <c r="AE173" i="1"/>
  <c r="AE174" i="1"/>
  <c r="AE175" i="1"/>
  <c r="AE176" i="1"/>
  <c r="AE177" i="1"/>
  <c r="AE178" i="1"/>
  <c r="AE179" i="1"/>
  <c r="AE180" i="1"/>
  <c r="AE181" i="1"/>
  <c r="AE182" i="1"/>
  <c r="AE183" i="1"/>
  <c r="AE184" i="1"/>
  <c r="AE185" i="1"/>
  <c r="AE186" i="1"/>
  <c r="AE188" i="1"/>
  <c r="AE189" i="1"/>
  <c r="AE190" i="1"/>
  <c r="AE191" i="1"/>
  <c r="AE192" i="1"/>
  <c r="AE193" i="1"/>
  <c r="AE194" i="1"/>
  <c r="AE195" i="1"/>
  <c r="AE196" i="1"/>
  <c r="AE197" i="1"/>
  <c r="AE198" i="1"/>
  <c r="AE199" i="1"/>
  <c r="AE200" i="1"/>
  <c r="AE201" i="1"/>
  <c r="AE202" i="1"/>
  <c r="AE204" i="1"/>
  <c r="AE205" i="1"/>
  <c r="AE206" i="1"/>
  <c r="AE207" i="1"/>
  <c r="AE208" i="1"/>
  <c r="AE209" i="1"/>
  <c r="AE210" i="1"/>
  <c r="AE211" i="1"/>
  <c r="AE213" i="1"/>
  <c r="AE214" i="1"/>
  <c r="AE215" i="1"/>
  <c r="AE216" i="1"/>
  <c r="AE217" i="1"/>
  <c r="AE218" i="1"/>
  <c r="AE219" i="1"/>
  <c r="AE220" i="1"/>
  <c r="AE221" i="1"/>
  <c r="AE222" i="1"/>
  <c r="AE225" i="1"/>
  <c r="AE74" i="1"/>
  <c r="AE75" i="1"/>
  <c r="AE76" i="1"/>
  <c r="AE77" i="1"/>
  <c r="AE78" i="1"/>
  <c r="AE80" i="1"/>
  <c r="AE81" i="1"/>
  <c r="AE82" i="1"/>
  <c r="AE83" i="1"/>
  <c r="AE84" i="1"/>
  <c r="AE85" i="1"/>
  <c r="AE88" i="1"/>
  <c r="AE89" i="1"/>
  <c r="AE90" i="1"/>
  <c r="AE91" i="1"/>
  <c r="AE92" i="1"/>
  <c r="AE93" i="1"/>
  <c r="AE94" i="1"/>
  <c r="AE95" i="1"/>
  <c r="AE96" i="1"/>
  <c r="AE97" i="1"/>
  <c r="AE98" i="1"/>
  <c r="AE101" i="1"/>
  <c r="AE102" i="1"/>
  <c r="AE103" i="1"/>
  <c r="AE104" i="1"/>
  <c r="AE105" i="1"/>
  <c r="AE106" i="1"/>
  <c r="AE107" i="1"/>
  <c r="AE108" i="1"/>
  <c r="AE109" i="1"/>
  <c r="AE110" i="1"/>
  <c r="AE111" i="1"/>
  <c r="AE70" i="1"/>
  <c r="AE71" i="1"/>
  <c r="AE72" i="1"/>
  <c r="AE56" i="1"/>
  <c r="AE57" i="1"/>
  <c r="AE58" i="1"/>
  <c r="AE61" i="1"/>
  <c r="AE62" i="1"/>
  <c r="AE63" i="1"/>
  <c r="AE64" i="1"/>
  <c r="AE65" i="1"/>
  <c r="AE66" i="1"/>
  <c r="AE67" i="1"/>
  <c r="AE68" i="1"/>
  <c r="AE69" i="1"/>
  <c r="AE52" i="1"/>
  <c r="AE53" i="1"/>
  <c r="AE54" i="1"/>
  <c r="AE31" i="1"/>
  <c r="AE32" i="1"/>
  <c r="AE33" i="1"/>
  <c r="AE34" i="1"/>
  <c r="AE35" i="1"/>
  <c r="AE36" i="1"/>
  <c r="AE37" i="1"/>
  <c r="AE38" i="1"/>
  <c r="AE39" i="1"/>
  <c r="AE40" i="1"/>
  <c r="AE41" i="1"/>
  <c r="AE42" i="1"/>
  <c r="AE43" i="1"/>
  <c r="AE44" i="1"/>
  <c r="AE45" i="1"/>
  <c r="AE47" i="1"/>
  <c r="AE48" i="1"/>
  <c r="AE49" i="1"/>
  <c r="AE50" i="1"/>
  <c r="AE51" i="1"/>
  <c r="AE29" i="1"/>
  <c r="AE30" i="1"/>
  <c r="AE27" i="1"/>
  <c r="AE26" i="1"/>
  <c r="AE24" i="1"/>
  <c r="AE25" i="1"/>
  <c r="AE21" i="1"/>
  <c r="AE22" i="1"/>
  <c r="AE23" i="1"/>
  <c r="AE20" i="1"/>
  <c r="AE18" i="1"/>
  <c r="AE3" i="1"/>
  <c r="AE4" i="1"/>
  <c r="AE5" i="1"/>
  <c r="AE6" i="1"/>
  <c r="AE7" i="1"/>
  <c r="AE8" i="1"/>
  <c r="AE9" i="1"/>
  <c r="AE10" i="1"/>
  <c r="AE11" i="1"/>
  <c r="AE12" i="1"/>
  <c r="AE13" i="1"/>
  <c r="AE14" i="1"/>
  <c r="AE15" i="1"/>
  <c r="AE16" i="1"/>
  <c r="AE17" i="1"/>
  <c r="AF238" i="1" l="1"/>
  <c r="AF237" i="1"/>
  <c r="AE237" i="1"/>
  <c r="AE238" i="1"/>
  <c r="AE239" i="1" l="1"/>
  <c r="AF239" i="1"/>
</calcChain>
</file>

<file path=xl/comments1.xml><?xml version="1.0" encoding="utf-8"?>
<comments xmlns="http://schemas.openxmlformats.org/spreadsheetml/2006/main">
  <authors>
    <author>Gathmann, Dr. Achim</author>
  </authors>
  <commentList>
    <comment ref="AI23" authorId="0" shapeId="0">
      <text>
        <r>
          <rPr>
            <b/>
            <sz val="9"/>
            <color indexed="81"/>
            <rFont val="Segoe UI"/>
            <family val="2"/>
          </rPr>
          <t>Gathmann, Dr. Achim:Publikation Brevault et al 2008 und 2009 enthalten gleiche Daten?</t>
        </r>
      </text>
    </comment>
    <comment ref="AI116" authorId="0" shapeId="0">
      <text>
        <r>
          <rPr>
            <b/>
            <sz val="9"/>
            <color indexed="81"/>
            <rFont val="Segoe UI"/>
            <family val="2"/>
          </rPr>
          <t>Gathmann, Dr. Achim:</t>
        </r>
        <r>
          <rPr>
            <sz val="9"/>
            <color indexed="81"/>
            <rFont val="Segoe UI"/>
            <family val="2"/>
          </rPr>
          <t xml:space="preserve">
Ist leaf poweder vereinbar mit den inclusionn criteria ? Kein anderes Toxin verwendet. Check</t>
        </r>
      </text>
    </comment>
    <comment ref="AL221" authorId="0" shapeId="0">
      <text>
        <r>
          <rPr>
            <b/>
            <sz val="9"/>
            <color indexed="81"/>
            <rFont val="Segoe UI"/>
            <family val="2"/>
          </rPr>
          <t>Gathmann, Dr. Achim:</t>
        </r>
        <r>
          <rPr>
            <sz val="9"/>
            <color indexed="81"/>
            <rFont val="Segoe UI"/>
            <family val="2"/>
          </rPr>
          <t xml:space="preserve">
powder unklare Beschaffenheit Pflanzenmaterial  check inclusion criteria </t>
        </r>
      </text>
    </comment>
    <comment ref="AK234" authorId="0" shapeId="0">
      <text>
        <r>
          <rPr>
            <b/>
            <sz val="9"/>
            <color indexed="81"/>
            <rFont val="Segoe UI"/>
            <family val="2"/>
          </rPr>
          <t>Gathmann, Dr. Achim:</t>
        </r>
        <r>
          <rPr>
            <sz val="9"/>
            <color indexed="81"/>
            <rFont val="Segoe UI"/>
            <family val="2"/>
          </rPr>
          <t xml:space="preserve">
Daten identisch mit Säglitz Paper!</t>
        </r>
      </text>
    </comment>
  </commentList>
</comments>
</file>

<file path=xl/sharedStrings.xml><?xml version="1.0" encoding="utf-8"?>
<sst xmlns="http://schemas.openxmlformats.org/spreadsheetml/2006/main" count="3305" uniqueCount="1531">
  <si>
    <t>article_id</t>
  </si>
  <si>
    <t>author</t>
  </si>
  <si>
    <t>publication_year</t>
  </si>
  <si>
    <t>citation</t>
  </si>
  <si>
    <t>title</t>
  </si>
  <si>
    <t>was_peer_reviewed</t>
  </si>
  <si>
    <t>country</t>
  </si>
  <si>
    <t>expmt_num</t>
  </si>
  <si>
    <t>Bt_protein</t>
  </si>
  <si>
    <t>target_order</t>
  </si>
  <si>
    <t>target_family</t>
  </si>
  <si>
    <t>target_genus</t>
  </si>
  <si>
    <t>target_species</t>
  </si>
  <si>
    <t>stage</t>
  </si>
  <si>
    <t>test_method</t>
  </si>
  <si>
    <t>no_test_organisms</t>
  </si>
  <si>
    <t>no_doses</t>
  </si>
  <si>
    <t>model_used</t>
  </si>
  <si>
    <t>endpoint_50</t>
  </si>
  <si>
    <t>endpoint_90</t>
  </si>
  <si>
    <t>slope</t>
  </si>
  <si>
    <t>X_2</t>
  </si>
  <si>
    <t>df</t>
  </si>
  <si>
    <t>Akhurst, R. J., James, W., Bird, L. J., &amp; Beard, C.</t>
  </si>
  <si>
    <t>Resistance to the Cry1Ac delta-endotoxin of Bacillus thuringiensis in the cotton bollworm, Helicoverpa armigera (Lepidoptera : Noctuidae)</t>
  </si>
  <si>
    <t>Insect resistance studies of transgenic cotton cultivar harboring cry1Ac and cry2A</t>
  </si>
  <si>
    <t xml:space="preserve">Alves, A. P., Spencer, T. A., Tabashnik, B. E., &amp; Siegfried, B. D. </t>
  </si>
  <si>
    <t>Inheritance of resistance to the Cry1Ab Bacillus thuringiensis toxin in Ostrinia nubilalis (Lepidoptera : crambidae)</t>
  </si>
  <si>
    <t>Alvi, A. H., Sayyed, A. H., Naeem, M., &amp; Ali, M.</t>
  </si>
  <si>
    <t>Field Evolved Resistance in Helicoverpa armigera (Lepidoptera: Noctuidae) to Bacillus thuringiensis Toxin Cry1Ac in Pakistan</t>
  </si>
  <si>
    <t xml:space="preserve">An, J., Gao, Y., Wu, K., Gould, F., Gao, J., Shen, Z., &amp; Lei, C. </t>
  </si>
  <si>
    <t>Vip3Aa Tolerance Response of Helicoverpa armigera Populations From a Cry1Ac Cotton Planting Region</t>
  </si>
  <si>
    <t xml:space="preserve">Andow, D. A., Olson, D. M., Hellmich, R. L., Alstad, D. N., &amp; Hutchison, W. D. </t>
  </si>
  <si>
    <t>Frequency of resistance to Bacillus thuringiensis toxin Cry1Ab in an Iowa population of European corn borer (Lepidoptera : Crambidae)</t>
  </si>
  <si>
    <t>Journal of Economic Entomology, 96(4): 1290-1299</t>
  </si>
  <si>
    <t>Journal of Economic Entomology, 99(2): 494-501</t>
  </si>
  <si>
    <t>Plos One, 7(10)</t>
  </si>
  <si>
    <t>Journal of Economic Entomology, 103(6): 2169-2173</t>
  </si>
  <si>
    <t>Journal of Economic Entomology, 93(1): 26-30</t>
  </si>
  <si>
    <t xml:space="preserve">Andreadis, S., Alvarez-Alfageme, F., Sanchez-Ramos, I., Stodola, T., Andow, D., Milonas, P., Savopoulou-Soultani, M., &amp; Castanera, P. </t>
  </si>
  <si>
    <t>Journal of Economic Entomology, 100(1): 195-201</t>
  </si>
  <si>
    <t>Frequency of resistance to Bacillus thuringiensis toxin Cry1Ab in Greek and Spanish population of Sesamia nonagrioides (Lepidoptera : Noctuidae)</t>
  </si>
  <si>
    <t xml:space="preserve">Anitha, D., Kumar, N. S., Vijayan, D., Ajithkumar, K., &amp; Gurusubramanian, G. </t>
  </si>
  <si>
    <t>Journal of Basic Microbiology, 51(1): 107-114</t>
  </si>
  <si>
    <t>Characterization of Bacillus thuringiensis isolates and their differential toxicity against Helicoverpa armigera populations</t>
  </si>
  <si>
    <t>Avilla, C., Vargas-Osuna, E., Gonz+ílez-Cabrera, J., Ferr+®, J., &amp; Gonz+ílez-Zamora, J. E.</t>
  </si>
  <si>
    <t>Journal of Invertebrate Pathology, 90(1): 51-54</t>
  </si>
  <si>
    <t>Toxicity of several +¦-endotoxins of Bacillus thuringiensis against Helicoverpa armigera (Lepidoptera: Noctuidae) from Spain</t>
  </si>
  <si>
    <t xml:space="preserve">Baum, J. A., Chu, C. R., Rupar, M., Brown, G. R., Donovan, W. P., Huesing, J. E., Ilagan, O., Malvar, T. M., Pleau, M., Walters, M., &amp; Vaughn, T. </t>
  </si>
  <si>
    <t>Applied and Environmental Microbiology, 70(8): 4889-4898</t>
  </si>
  <si>
    <t>Binary toxins from Bacillus thuringiensis active against the western corn rootworm, Diabrotica virgifera virgifera LeConte</t>
  </si>
  <si>
    <t xml:space="preserve">Beard, C. E., Court, L., Mourant, R. G., James, B., Van Rie, J., Masson, L., &amp; Akhurst, R. J. </t>
  </si>
  <si>
    <t>Current Microbiology, 57(3): 175-180</t>
  </si>
  <si>
    <t>Use of a Cry1Ac-resistant line of Helicoverpa armigera (Lepidoptera : Noctuidae) to detect novel insecticidal toxin genes in Bacillus thuringiensis</t>
  </si>
  <si>
    <t xml:space="preserve">Bel, Y., Siqueira, H. A. A., Siegfried, B. D., Ferr+®, J., &amp; Escriche, B. </t>
  </si>
  <si>
    <t>Insect Biochemistry and Molecular Biology, 39(3): 218-223</t>
  </si>
  <si>
    <t>Variability in the cadherin gene in an Ostrinia nubilalis strain selected for Cry1Ab resistance</t>
  </si>
  <si>
    <t xml:space="preserve">Binning, R., Lefko, S., Millsap, A., Thompson, S., &amp; Nowatzki, T. </t>
  </si>
  <si>
    <t>Journal of Applied Entomology, 134(7): 551-561</t>
  </si>
  <si>
    <t>Estimating western corn rootworm (Coleoptera: Chrysomelidae) larval susceptibility to event DAS-59122-7 maize</t>
  </si>
  <si>
    <t xml:space="preserve">Bird, L. &amp; Akhurst, R. </t>
  </si>
  <si>
    <t>Biological Control, 78-80</t>
  </si>
  <si>
    <t>Host plant effects associated with Cry1A resistance in Helicoverpa armigera</t>
  </si>
  <si>
    <t xml:space="preserve">Bird, L. J. &amp; Akhurst, R. J. </t>
  </si>
  <si>
    <t>Journal of Economic Entomology, 97(5): 1699-1709</t>
  </si>
  <si>
    <t>Relative fitness of CrylA-resistant and -susceptible Helicoverpa armigera (Lepidoptera : Noctuidae) on conventional and transgenic cotton</t>
  </si>
  <si>
    <t>Journal of Economic Entomology, 98(4): 1311-1319</t>
  </si>
  <si>
    <t>Fitness of Cry1A-resistant and -susceptible Helicoverpa armigera (Lepidoptera : Noctuidae) on Transgenic cotton with reduced levels of Cry1Ac</t>
  </si>
  <si>
    <t>Journal of Invertebrate Pathology, 94(2): 84-94</t>
  </si>
  <si>
    <t>Bolin, P. C., Hutchison, W. D., Andow, D. A., &amp; Ostlie, K. R.</t>
  </si>
  <si>
    <t>Journal of Agricultural Entomology, 15(3): 231-238</t>
  </si>
  <si>
    <t>Monitoring for European corn borer (Lepidoptera : Crambidae) resistance to Bacillus thuringiensis: Logistical considerations when sampling larvae</t>
  </si>
  <si>
    <t xml:space="preserve">Bolin, P. C., Hutchison, W. D., &amp; Andow, D. A. </t>
  </si>
  <si>
    <t>Journal of Economic Entomology, 92(5): 1021-1030</t>
  </si>
  <si>
    <t>Long-term selection for resistance to bacillus thuringiensis Cry1Ac endotoxin in a Minnesota population of European corn borer (Lepidoptera : Crambidae)</t>
  </si>
  <si>
    <t xml:space="preserve">Bourguet, D. </t>
  </si>
  <si>
    <t>Physiological Entomology, 29(3): 251-256</t>
  </si>
  <si>
    <t>Resistance to Bacillus thuringiensis toxins in the European corn borer: what chance for Bt maize?</t>
  </si>
  <si>
    <t xml:space="preserve">Brevault, T., Prudent, P., &amp; Vaissayre, M. </t>
  </si>
  <si>
    <t>IOBC/WPRS Bulletin, 33: 37-42</t>
  </si>
  <si>
    <t xml:space="preserve">Brevault, T., Prudent, P., Vaissayre, M., &amp; Carriere, Y. </t>
  </si>
  <si>
    <t>Journal of Economic Entomology, 102(6): 2301-2309</t>
  </si>
  <si>
    <t>Susceptibility of Helicoverpa armigera (Lepidoptera: Noctuidae) to Cry1Ac and Cry2Ab2 Insecticidal Proteins in Four Countries of the West African Cotton Belt</t>
  </si>
  <si>
    <t xml:space="preserve">Cagan, L. &amp; Barta, M. </t>
  </si>
  <si>
    <t>IOBC/WPRS Bulletin, 31: 127-130</t>
  </si>
  <si>
    <t>Cao, G., LU, Q., Zhang, L., Guo, F., Liang, G., Wu, K., Wyckhuys, K. A. G., &amp; Guo, Y.</t>
  </si>
  <si>
    <t>Pesticide Biochemistry and Physiology, 98(1): 99-103</t>
  </si>
  <si>
    <t>Toxicity of chlorantraniliprole to Cry1Ac-susceptible and resistant strains of Helicoverpa armigera</t>
  </si>
  <si>
    <t xml:space="preserve">Chandrashekar, K., Kumari, A., Kalia, V., &amp; Gujar, G. T. </t>
  </si>
  <si>
    <t>Current Science, 88(1): 167-175</t>
  </si>
  <si>
    <t>Baseline susceptibility of the American bollworm, Helicoverpa armigera (Hubner) to Bacillus thuringiensis Berl var. kurstaki and its endotoxins in India</t>
  </si>
  <si>
    <t xml:space="preserve">Chang, X., He, K., Wang, Z., &amp; Bai, S. </t>
  </si>
  <si>
    <t>Acta Phytophylacica Sinica, 33(4): 374-378</t>
  </si>
  <si>
    <t>Evaluation of transgenic Bt maize for resistance to cotton ballworm</t>
  </si>
  <si>
    <t>Chaufaux, J., Seguin, M., Swanson, J. J., Bourguet, D., &amp; Siegfried, B. D.</t>
  </si>
  <si>
    <t>Journal of Economic Entomology, 94(6): 1564-1570</t>
  </si>
  <si>
    <t>Chronic exposure of the European corn borer (Lepidoptera : Crambidae) to CrylAb Bacillus thuringiensis toxin</t>
  </si>
  <si>
    <t xml:space="preserve">Chelliah, A., Gupta, G. P., Karuppiah, &amp; Kumar, P. A. </t>
  </si>
  <si>
    <t>Indian Journal of Agricultural Sciences, 82(10): 900-902</t>
  </si>
  <si>
    <t>Antagonistic effect of Cry1Ac and Cry1Jb on cotton bollworm (Helicoverpa armigera)</t>
  </si>
  <si>
    <t xml:space="preserve">Chen, H., Tang, W., Xu, C. G., Li, X. H., Lin, Y. J., &amp; Zhang, Q. F. </t>
  </si>
  <si>
    <t>Theoretical and Applied Genetics, 111(7): 1330-1337</t>
  </si>
  <si>
    <t>Transgenic indica rice plants harboring a synthetic cry2A* gene of Bacillus thuringiensis exhibit enhanced resistance against lepidopteran rice pests</t>
  </si>
  <si>
    <t xml:space="preserve">Crava, C., Bel, Y., Ferre, J., &amp; Escriche, B. </t>
  </si>
  <si>
    <t>Journal of Applied Entomology, 138(1-2): 78-86</t>
  </si>
  <si>
    <t>Susceptibility to Cry proteins of a Spanish Ostrinia nubilalis glasshouse population repeatedly sprayed with Bacillus thuringiensis formulations</t>
  </si>
  <si>
    <t>IOBC/WPRS Bulletin, 52: 31-36</t>
  </si>
  <si>
    <t>Absence of Cry1Ab resistance in a Spanish Ostrinia nubilalis population from an infested greenhouse</t>
  </si>
  <si>
    <t xml:space="preserve">Crespo, A. L., Spencer, T. A., Nekl, E., Pusztai-Carey, M., Moar, W. J., &amp; Siegfried, B. D. </t>
  </si>
  <si>
    <t>Applied and Environmental Microbiology, 74(1): 130-135</t>
  </si>
  <si>
    <t>Comparison and validation of methods to quantify Cry1Ab toxin from Bacillus thuringiensis for standardization of insect bioassay</t>
  </si>
  <si>
    <t xml:space="preserve">Crespo, A. L., Spencer, T. A., Alves, A. P., Hellmich, R. L., Blankenship, E. E., Magalhaes, L. C., &amp; Siegfried, B. D. </t>
  </si>
  <si>
    <t>Pest Management Science, 65(10): 1071-1081</t>
  </si>
  <si>
    <t>On-plant survival and inheritance of resistance to Cry1Ab toxin from Bacillus thuringiensis in a field-derived strain of European corn borer, Ostrinia nubilalis</t>
  </si>
  <si>
    <t xml:space="preserve">Crespo, A. L., Spencer, T. A., Tan, S. Y., &amp; Siegfried, B. D. </t>
  </si>
  <si>
    <t>Journal of Economic Entomology, 103(4): 1386-1393</t>
  </si>
  <si>
    <t>Fitness Costs of Cry1Ab Resistance in a Field-Derived Strain of Ostrinia nubilalis (Lepidoptera: Crambidae)</t>
  </si>
  <si>
    <t>Journal of Invertebrate Pathology, 107(3): 185-192</t>
  </si>
  <si>
    <t>Cross-resistance and mechanism of resistance to Cry1Ab toxin from Bacillus thuringiensis in a field-derived strain of European corn borer, Ostrinia nubilalis</t>
  </si>
  <si>
    <t xml:space="preserve">Crowder, D. W., Onstad, D. W., Gray, M. E., Mitchell, P. D., Spencer, J. L., &amp; Brazee, R. J. </t>
  </si>
  <si>
    <t>Journal of Economic Entomology, 98(3): 961-975</t>
  </si>
  <si>
    <t>Economic analysis of dynamic management strategies utilizing transgenic corn for control of western corn rootworm (Coleoptera : Chrysomelidae)</t>
  </si>
  <si>
    <t xml:space="preserve">Cui, J., Xia, J., &amp; Ma, Y. </t>
  </si>
  <si>
    <t>Journal of Hubei Agricultural College, 22(2): 3-7</t>
  </si>
  <si>
    <t>Resistance of transgenic Cry1Ac and Cry1Ac+CpTI cottons to black cutworm [Agrotis ipsilon]</t>
  </si>
  <si>
    <t xml:space="preserve">Cui, J., Luo, J., Van der Werf, W., Ma, Y., &amp; Xia, J. </t>
  </si>
  <si>
    <t>Journal of Economic Entomology, 104(2): 673-684</t>
  </si>
  <si>
    <t>Effect of Pyramiding Bt and CpTI Genes on Resistance of Cotton to Helicoverpa armigera (Lepidoptera: Noctuidae) Under Laboratory and Field Conditions</t>
  </si>
  <si>
    <t xml:space="preserve">Cui, X. &amp; Xia, J. </t>
  </si>
  <si>
    <t>Cotton Science, 15(3): 163-165</t>
  </si>
  <si>
    <t>Biological studies on cotton bollworm [Helicoverpa armigera] with different resistance levels to the Bt toxic protein</t>
  </si>
  <si>
    <t xml:space="preserve">Cullen, E. M., Gray, M. E., Gassmann, A. J., &amp; Hibbard, B. E. </t>
  </si>
  <si>
    <t>Journal of Integrated Pest Management, 4(3): D1-D6</t>
  </si>
  <si>
    <t>Resistance to Bt corn by western corn rootworm (Coleoptera: Chrysomelidae) in the U.S. Corn Belt</t>
  </si>
  <si>
    <t xml:space="preserve">Davis, P. M. &amp; Coleman, S. B. </t>
  </si>
  <si>
    <t>Journal of the Kansas Entomological Society, 70(1): 31-38</t>
  </si>
  <si>
    <t>European corn borer (Lepidoptera: Pyralidae) feeding behavior and survival on transgenic corn containing CryIA(b) protein from Bacillus thuringiensis</t>
  </si>
  <si>
    <t xml:space="preserve">de Maagd, R. A., Weemen-Hendriks, M., Molthoff, J. W., &amp; Naimov, S. </t>
  </si>
  <si>
    <t>Archives of Microbiology, 179(5): 363-367</t>
  </si>
  <si>
    <t>Activity of wild-type and hybrid Bacillus thuringiensis delta-endotoxins against Agrotis ipsilon</t>
  </si>
  <si>
    <t>Deml, R., Meise, T., &amp; Dettner, K.</t>
  </si>
  <si>
    <t>Journal of Applied Entomology-Zeitschrift Fur Angewandte Entomologie, 123(1): 55-64</t>
  </si>
  <si>
    <t>Effects of Bacillus thuringiensis delta-endotoxins on food utilization, growth, and survival of selected phytophagous insects</t>
  </si>
  <si>
    <t>Devos, Y., Meihls, L. N., Kiss, J., &amp; Hibbard, B. E.</t>
  </si>
  <si>
    <t>Transgenic Research, 22(2): 269-299</t>
  </si>
  <si>
    <t>Resistance evolution to the first generation of genetically modified Diabrotica-active Bt-maize events by western corn rootworm: management and monitoring considerations</t>
  </si>
  <si>
    <t xml:space="preserve">Downes, S. &amp; Mahon, R. </t>
  </si>
  <si>
    <t>GM Crops, 3(3): 228-234</t>
  </si>
  <si>
    <t>Successes and challenges of managing resistance in Helicoverpa armigera to Bt cotton in Australia</t>
  </si>
  <si>
    <t xml:space="preserve">Du, W., Wang, D., Yu, J., &amp; Li, X. </t>
  </si>
  <si>
    <t>Xinjiang Agricultural Sciences, 47(5): 902-905</t>
  </si>
  <si>
    <t>Baseline Susceptibility of Helicoverpa armigera to Bt Toxin (Cry1Ac) in cotton field of Xinjiang</t>
  </si>
  <si>
    <t xml:space="preserve">Eizaguirre, M., Tort, S., Lopez, C., &amp; Albajes, R. </t>
  </si>
  <si>
    <t>Journal of Economic Entomology, 98(2): 464-470</t>
  </si>
  <si>
    <t>Effects of sublethal concentrations of Bacillus thuringiensis on larval development of Sesamia nonagrioides</t>
  </si>
  <si>
    <t xml:space="preserve">Engels, H., Bourguet, D., Cagan, L., Manachini, B., Schuphan, I., Stodola, T., Micoud, A., Brazier, C., Mottet, C., &amp; Andow, D. </t>
  </si>
  <si>
    <t>Journal of Economic Entomology, 103(5): 1803-1809</t>
  </si>
  <si>
    <t>Evaluating Resistance to Bt Toxin Cry1Ab by F-2 Screen in European Populations of Ostrinia nubilalis (Lepidoptera: Crambidae)</t>
  </si>
  <si>
    <t xml:space="preserve">Erasmus, A. &amp; Van den Berg, J. </t>
  </si>
  <si>
    <t>Conference, 22(1): 167-179</t>
  </si>
  <si>
    <t>Effect of Bt-maize expressing Cry1Ab toxin on non-target coleoptera and lepidoptera pests of maize in South Africa</t>
  </si>
  <si>
    <t xml:space="preserve">Fakrudin, B., Badariprasad, Krishnareddy, K. B., Prakash, S. H., Patil, B. V., &amp; Kuruvinashetti, M. S. </t>
  </si>
  <si>
    <t>Resistant Pest Management Newsletter, 12(2): 10-13</t>
  </si>
  <si>
    <t>Baseline resistance to Cry1Ac toxin in cotton bollworm, Helicoverpa armigera (Hubner) in South Indian cotton ecosystem</t>
  </si>
  <si>
    <t>Farinos, G., de la Poza, M., Ortego, F., &amp; Castanera, P.</t>
  </si>
  <si>
    <t>Journal of Economic Entomology, 105(1): 214-221</t>
  </si>
  <si>
    <t>Susceptibility to the Cry1F Toxin of Field Populations of Sesamia nonagrioides (Lepidoptera: Noctuidae) in Mediterranean Maize Cultivation Regions</t>
  </si>
  <si>
    <t xml:space="preserve">Farinos, G. P., de la Poza, M., Hernandez-Crespo, P., Ortego, F., &amp; Castanera, P. </t>
  </si>
  <si>
    <t>Entomologia Experimentalis Et Applicata, 110(1): 23-30</t>
  </si>
  <si>
    <t>Resistance monitoring of field populations of the corn borers Sesamia nonagrioides and Ostrinia nubilalis after 5 years of Bt maize cultivation in Spain</t>
  </si>
  <si>
    <t>Bulletin OILB/SROP, 27(3): 73-77</t>
  </si>
  <si>
    <t>Research programme to monitor corn borer resistance to Bt-maize in Spain</t>
  </si>
  <si>
    <t>Crop Protection, 30(7): 902-906</t>
  </si>
  <si>
    <t>Comparative assessment of the field-susceptibility of Sesamia nonagrioides to the Cry1Ab toxin in areas with different adoption rates of Bt maize and in Bt-free areas</t>
  </si>
  <si>
    <t xml:space="preserve">Felke, M. &amp; Langenbruch, G. A. </t>
  </si>
  <si>
    <t>Nachrichtenblatt Des Deutschen Pflanzenschutzdienstes, 60(1): 2-6</t>
  </si>
  <si>
    <t>Susceptibility of European corn borer larvae to pollen of B.t.-176 maize</t>
  </si>
  <si>
    <t xml:space="preserve">Frank, D. L., Zukoff, A., Barry, J., Higdon, M. L., &amp; Hibbard, B. E. </t>
  </si>
  <si>
    <t>Journal of Economic Entomology, 106(6): 2506-2513</t>
  </si>
  <si>
    <t>Development of Resistance to eCry3.1Ab-Expressing Transgenic Maize in a Laboratory-Selected Population of Western Corn Rootworm (Coleoptera: Chrysomelidae)</t>
  </si>
  <si>
    <t xml:space="preserve">Frankenhuyzen, K. v. </t>
  </si>
  <si>
    <t>Journal of Invertebrate Pathology, 101(1): 1-16</t>
  </si>
  <si>
    <t>Insecticidal activity of Bacillus thuringiensis crystal proteins</t>
  </si>
  <si>
    <t xml:space="preserve">Frankenhuyzen, v. K. </t>
  </si>
  <si>
    <t>Journal of Invertebrate Pathology, 114(1): 76-85</t>
  </si>
  <si>
    <t>Cross-order and cross-phylum activity of Bacillus thuringiensis pesticidal proteins</t>
  </si>
  <si>
    <t xml:space="preserve">Gajendra Babu, B., Udayasuriyan, V., Asia Mariam, M., Sivakumar, N. C., Bharathi, M., &amp; Balasubramanian, G. </t>
  </si>
  <si>
    <t>Crop Protection, 21(9): 817-822</t>
  </si>
  <si>
    <t>Comparative toxicity of Cry1Ac and Cry2Aa +¦-endotoxins of Bacillus thuringiensis against Helicoverpa armigera (H.)</t>
  </si>
  <si>
    <t xml:space="preserve">Gao, J., Zhang, Y., Zhao, Q., Lin, C., Xu, X., &amp; Shen, Z. </t>
  </si>
  <si>
    <t>Crop Science, 51(6): 2535-2543</t>
  </si>
  <si>
    <t>Transgenic Rice Expressing a Fusion Protein of Cry1Ab and Cry9Aa Confers Resistance to a Broad Spectrum of Lepidopteran Pests</t>
  </si>
  <si>
    <t>Gao, Y., Schafer, B. W., Collins, R. A., Herman, R. A., Xu, X. P., Gilbert, J. R., Ni, W. T., Langer, V. L., &amp; Tagliani, L. A.</t>
  </si>
  <si>
    <t>Journal of Agricultural and Food Chemistry, 52(26)</t>
  </si>
  <si>
    <t>Characterization of Cry34Ab1 and Cry35Ab1 insecticidal crystal proteins expressed in transgenic corn plants and Pseudomonas fluorescens</t>
  </si>
  <si>
    <t xml:space="preserve">Gao, Y., Fencil, K. J., Xu, X. P., Schwedler, D. A., Gilbert, J. R., &amp; Herman, R. A. </t>
  </si>
  <si>
    <t>Journal of Agricultural and Food Chemistry, 54(3): 829-835</t>
  </si>
  <si>
    <t>Purification and characterization of a chimeric Cry1F delta-endotoxin expressed in transgenic cotton plants</t>
  </si>
  <si>
    <t xml:space="preserve">Gao, Y., An, J., Liu, C., X, &amp; Wu, K. </t>
  </si>
  <si>
    <t>Southwestern Entomologist, 35(3): 399-402</t>
  </si>
  <si>
    <t>Monitoring of Bt Resistance from Field-collected Helicoverpa armigera Populations in Northern China</t>
  </si>
  <si>
    <t xml:space="preserve">Gao, Y., Wu, K., Gould, F., &amp; Shen, Z. </t>
  </si>
  <si>
    <t>Journal of Economic Entomology, 102(3): 1217-1223</t>
  </si>
  <si>
    <t>Cry2Ab Tolerance Response of Helicoverpa armigera (Lepidoptera: Noctuidae) Populations From Cry1Ac Cotton Planting Region</t>
  </si>
  <si>
    <t xml:space="preserve">Gao, Y., An, J., Gould, F., Blanco, C. A., &amp; Wu, K. </t>
  </si>
  <si>
    <t>Crop Protection, 30(11): 1421-1424</t>
  </si>
  <si>
    <t>Susceptibility of Helicoverpa armigera from different host plants in northern China to Bacillus thuringiensis toxin Cry1Ac</t>
  </si>
  <si>
    <t>Gassmann, A. J., Petzold-Maxwell, J. L., Keweshan, R. S., &amp; Dunbar, M. W.</t>
  </si>
  <si>
    <t>GM Crops, 3(3): 235-244</t>
  </si>
  <si>
    <t>Western corn rootworm and Bt maize: challenges of pest resistance in the field</t>
  </si>
  <si>
    <t xml:space="preserve">Gassmann, A. J., Petzold-Maxwell, J. L., Keweshan, R. S., &amp; Dunbar, M. W. </t>
  </si>
  <si>
    <t>Plos One, 6(7)</t>
  </si>
  <si>
    <t>Field-Evolved Resistance to Bt Maize by Western Corn Rootworm</t>
  </si>
  <si>
    <t xml:space="preserve">Gassmann, A. J. </t>
  </si>
  <si>
    <t>Journal of Invertebrate Pathology, 110(3): 287-293</t>
  </si>
  <si>
    <t>Field-evolved resistance to Bt maize by western corn rootworm: Predictions from the laboratory and effects in the field</t>
  </si>
  <si>
    <t xml:space="preserve">Gassmann, A. J., Petzold-Maxwell, J. L., Clifton, E. H., Dunbar, M. W., Hoffmann, A. M., Ingber, D. A., &amp; Keweshan, R. S. </t>
  </si>
  <si>
    <t>Proceedings of the National Academy of Sciences of the United States of America, 111(14): 5141-5146</t>
  </si>
  <si>
    <t>Field-evolved resistance by western corn rootworm to multiple Bacillus thuringiensis toxins in transgenic maize</t>
  </si>
  <si>
    <t xml:space="preserve">Gonzalez-Nunez, M., Ortego, F., &amp; Castanera, P. </t>
  </si>
  <si>
    <t>Journal of Economic Entomology, 93(2): 459-463</t>
  </si>
  <si>
    <t>Susceptibility of Spanish populations of the corn borers Sesamia nonagrioides (Lepidoptera : noctuidae) and Ostrinia nubilalis (Lepidoptera : Crambidae) to a Bacillus thuringiensis endotoxin</t>
  </si>
  <si>
    <t xml:space="preserve">Guan, X., Liu, X., Lu, Z., Zhao, Z., Zhang, Q., &amp; Xia, J. </t>
  </si>
  <si>
    <t>Entomologia Experimentalis Et Applicata, 132(1): 50-58</t>
  </si>
  <si>
    <t>Influence of tannic acid and Cry1Ac toxin of Bacillus thuringiensis on larval survival, growth, and development of Helicoverpa armigera</t>
  </si>
  <si>
    <t xml:space="preserve">Gujar, G. T., Kumari, A., Kalia, V., &amp; Chandrashekar, K. </t>
  </si>
  <si>
    <t>Current Science, 78(8): 995-1001</t>
  </si>
  <si>
    <t>Spatial and temporal variation in susceptibility of the American bollworm, Helicoverpa armigera (Hubner) to Bacillus thuringiensis var. kurstaki in India</t>
  </si>
  <si>
    <t xml:space="preserve">Gujar, G. T., Mittal, A., Kumari, A., &amp; Kalia, V. </t>
  </si>
  <si>
    <t>Entomologia Experimentalis Et Applicata, 113(3): 165-172</t>
  </si>
  <si>
    <t>Host crop influence on the susceptibility of the American bollworm, Helicoverpa armigera, to Bacillus thuringiensis ssp kurstaki HD-73</t>
  </si>
  <si>
    <t xml:space="preserve">Gujar, G. T., Archana, K., &amp; Kalia, V. </t>
  </si>
  <si>
    <t>Entomon, 29(1): 75-80</t>
  </si>
  <si>
    <t>Gujar, G. T., Kalia, V., Kumari, A., Singh, B. P., Mittal, A., Nair, R., &amp; Mohan, M.</t>
  </si>
  <si>
    <t>Journal of Invertebrate Pathology, 95(3): 214-219</t>
  </si>
  <si>
    <t>Helicoverpa armigera baseline susceptibility to Bacillus thuringiensis Cry toxins and resistance management for Bt cotton in India</t>
  </si>
  <si>
    <t xml:space="preserve">Gujar, G. T., Khawale, R., &amp; Kalia, V. </t>
  </si>
  <si>
    <t>Current Science, 92(6): 800-804</t>
  </si>
  <si>
    <t>Genetic variability of Helicoverpa armigera (Hubner) attributable to cadherin gene-specific molecular markers</t>
  </si>
  <si>
    <t xml:space="preserve">Gujar, G. T., Nair, R., Singh, B. P., Kumari, A., &amp; Kalia, V. </t>
  </si>
  <si>
    <t>Crop Protection, 27(3GÇô5): 537-544</t>
  </si>
  <si>
    <t>Toxicity to the cotton bollworm, Helicoverpa armigera, of some Cry1Ac toxins expressed in cotton in India</t>
  </si>
  <si>
    <t xml:space="preserve">Gunning, R. V., Dang, H. T., Kemp, F. C., Nicholson, I. C., &amp; Moores, G. D. </t>
  </si>
  <si>
    <t>Applied and Environmental Microbiology, 71(5): 2558-2563</t>
  </si>
  <si>
    <t>New resistance mechanism in Helicoverpa armigera threatens transgenic crops expressing Bacillus thuringiensis Cry1Ac toxin</t>
  </si>
  <si>
    <t xml:space="preserve">Gunning, R. V. &amp; Moores, G. D. </t>
  </si>
  <si>
    <t>Pesticide Biochemistry and Physiology, 97(1): 55-59</t>
  </si>
  <si>
    <t>The effects of diet on the detection of resistance to Cry1Ac toxin in Australian Helicoverpa armigera Hubner (Lepidoptera: Noctuidae)</t>
  </si>
  <si>
    <t xml:space="preserve">Hallad, A., Udikeri, S. S., Patil, S. B., Khadi, B. M., Biradar, D. P., Goud, K. B., &amp; Bhat, A. R. S. </t>
  </si>
  <si>
    <t>Karnataka Journal of Agricultural Sciences, 24(3): 300-302</t>
  </si>
  <si>
    <t>Characterization of resistance of different cry toxins to early and late instar Helicoverpa armigera (Hub.) and Spodoptera litura (Fab.)</t>
  </si>
  <si>
    <t xml:space="preserve">Hanur, V. S. </t>
  </si>
  <si>
    <t>Current Science, 101(4): 470-471</t>
  </si>
  <si>
    <t>Bt resistance in Helicoverpa species: Indian policy needs urgent revision</t>
  </si>
  <si>
    <t xml:space="preserve">Head, G., Campbell, L. A., Carroll, M., Clark, T., Galvan, T., Hendrix, W. M., Prasifka, P. L., Price, P., Storer, N. P., &amp; Stork, L. </t>
  </si>
  <si>
    <t>Crop Protection, 58(0): 14-24</t>
  </si>
  <si>
    <t>Movement and survival of corn rootworm in seed mixtures of SmartStax-« insect-protected corn</t>
  </si>
  <si>
    <t xml:space="preserve">Head, G., Carroll, M., Clark, T., Galvan, T., Huckaba, R. M., Price, P., Samuel, L., &amp; Storer, N. P. </t>
  </si>
  <si>
    <t>Crop Protection, 57(0): 38-47</t>
  </si>
  <si>
    <t>Efficacy of SmartStax-« insect-protected corn hybrids against corn rootworm: The value of pyramiding the Cry3Bb1 and Cry34/35Ab1 proteins</t>
  </si>
  <si>
    <t xml:space="preserve">Hoffmann, A. M., French, B., Jaronski, S. T., &amp; Gassmann, A. J. </t>
  </si>
  <si>
    <t>Journal of Economic Entomology, 107(1): 352-360</t>
  </si>
  <si>
    <t>Effects of Entomopathogens on Mortality of Western Corn Rootworm (Coleoptera: Chrysomelidae) and Fitness Costs of Resistance to Cry3Bb1 Maize</t>
  </si>
  <si>
    <t xml:space="preserve">Huang, F. N., Leonard, B. R., &amp; Gable, R. H. </t>
  </si>
  <si>
    <t>Journal of Economic Entomology, 99(1): 194-202</t>
  </si>
  <si>
    <t>Comparative susceptibility of European corn borer, southwestern corn borer, and sugarcane borer (Lepidoptera : Crambidae) to Cry1Ab protein in a commercial Bacillus thuringiensis corn hybrid</t>
  </si>
  <si>
    <t xml:space="preserve">Ibargutxi, M. A., Mu+¦oz, D., Escudero, I. i. R. z. d., &amp; Caballero, P. </t>
  </si>
  <si>
    <t>Biological Control, 47(1): 89-96</t>
  </si>
  <si>
    <t>Interactions between Cry1Ac, Cry2Ab, and Cry1Fa Bacillus thuringiensis toxins in the cotton pests Helicoverpa armigera (H++bner) and Earias insulana (Boisduval)</t>
  </si>
  <si>
    <t xml:space="preserve">Jalali, S. K., Mohan, K. S., Singh, S. P., Manjunath, T. M., &amp; Lalitha, Y. </t>
  </si>
  <si>
    <t>Crop Protection, 23(1): 53-59</t>
  </si>
  <si>
    <t xml:space="preserve">Jalali, S. K., Lalitha, Y., Kamath, S. P., Mohan, K. S., &amp; Head, G. P. </t>
  </si>
  <si>
    <t>Pest Management Science, 66(8): 809-815</t>
  </si>
  <si>
    <t>Baseline sensitivity of lepidopteran corn pests in India to Cry1Ab insecticidal protein of Bacillus thuringiensis</t>
  </si>
  <si>
    <t xml:space="preserve">Jalali, S. K., Yadavalli, L., Ojha, R., Kumar, P., Sulaikhabeevi, S. B., Sharma, R., Nair, R., Kadanur, R. C., Kamath, S. P., &amp; Komarlingam, M. S. </t>
  </si>
  <si>
    <t>Pest Management Science, n/a</t>
  </si>
  <si>
    <t>Baseline sensitivity of maize borers in India to the Bacillus thuringiensis insecticidal proteins Cry1A.105 and Cry2Ab2</t>
  </si>
  <si>
    <t xml:space="preserve">Jayaprakash, S. A., Mohan, S., &amp; Kannan, M. </t>
  </si>
  <si>
    <t>Tropical Agricultural Research, 24(3): 249-257</t>
  </si>
  <si>
    <t xml:space="preserve">Kaiser-Alexnat, R., Meise, T., Langenbruch, G. A., Hommel, B., &amp; Huber, J. </t>
  </si>
  <si>
    <t>Nachrichtenblatt Des Deutschen Pflanzenschutzdienstes, 57(7): 144-151</t>
  </si>
  <si>
    <t>Studies on the early detection of resistance development of the European corn borer (Ostrinia nubilalis) to the B.t.-corn-toxin Cry1Ab</t>
  </si>
  <si>
    <t xml:space="preserve">Kalia, V., Archana, K., Mittal, A., Singh, B. P., Nair, R., &amp; Gujar, G. T. </t>
  </si>
  <si>
    <t>Pesticide Research Journal, 18(1): 47-50</t>
  </si>
  <si>
    <t>Temporal variation in susceptibility of American bollworm, Helicoverpa armigera to Bacillus thuringiensis (Bt) var. kurstaki HD-73, its Cry1Ac toxin and Bt cotton</t>
  </si>
  <si>
    <t xml:space="preserve">Kannan, M. &amp; Uthamasamy, S. </t>
  </si>
  <si>
    <t>Journal of Applied Zoological Researches, 17(2): 142-144</t>
  </si>
  <si>
    <t>Biopesticides International, 3(1): 71-78</t>
  </si>
  <si>
    <t xml:space="preserve">Kashyap, S. &amp; Amla, D., V </t>
  </si>
  <si>
    <t>African Journal of Biotechnology, 6(15): 1821-1827</t>
  </si>
  <si>
    <t>Characterisation of Bacillus thuringiensis Kurstaki strains by toxicity, plasmid profiles and numerical analysis of their cryIA genes</t>
  </si>
  <si>
    <t xml:space="preserve">Kaur, P. &amp; Dilawari, V. K. </t>
  </si>
  <si>
    <t>Pest Management Science, 67(10): 1294-1302</t>
  </si>
  <si>
    <t>Inheritance of resistance to Bacillus thuringiensis Cry1Ac toxin in Helicoverpa armigera (Hubner) (Lepidoptera: Noctuidae) from India</t>
  </si>
  <si>
    <t xml:space="preserve">Kergoat, P. Y. &amp; Pierre, T. </t>
  </si>
  <si>
    <t>Vortrag???, 7eme Conference Internationale sur les Ravageurs en Agriculture, Montpellier, 26-27 octobre, 2008: unpaginated</t>
  </si>
  <si>
    <t>Bt maize MON 810 protected against ECB (European corn borer) and sesamia: protection of yield and grain quality in France</t>
  </si>
  <si>
    <t xml:space="preserve">Khalique, A., Kongming, W. U., Liang, G., &amp; Guo, Y. </t>
  </si>
  <si>
    <t>Pakistan Journal of Biological Sciences, 9(9): 1639-1649</t>
  </si>
  <si>
    <t>Cross resistance of Cry1Ac resistant cotton bollworm, Helicoverpa armigera to spore-+¦-endotoxin of various Bacillus thuringiensis (Berliner)</t>
  </si>
  <si>
    <t xml:space="preserve">Khasdan, V., Sapojnik, M., Zaritsky, A., Horowitz, A., Boussiba, S., Rippa, M., Manasherob, R., &amp; Ben-Dov, E. </t>
  </si>
  <si>
    <t>Archives of Microbiology, 188(6): 643-653</t>
  </si>
  <si>
    <t>Larvicidal activities against agricultural pests of transgenic Escherichia coli expressing combinations of four genes from Bacillus thuringiensis</t>
  </si>
  <si>
    <t xml:space="preserve">Kranthi, K. R., Dhawad, C. S., Naidu, S., Mate, K., Patil, E., &amp; Kranthi, S. </t>
  </si>
  <si>
    <t>Current Science, 88(5): 796-800</t>
  </si>
  <si>
    <t>Bt-cotton seed as a source of Bacillus thuringiensis insecticidal Cry1Ac toxin for bioassays to detect and monitor bollworm resistance to Bt-cotton</t>
  </si>
  <si>
    <t xml:space="preserve">Kranthi, K. R., Dhawad, C. S., Naidu, S. R., Mate, K., Behere, G. T., Wadaskar, R. M., &amp; Kranthi, S. </t>
  </si>
  <si>
    <t>Crop Protection, 25(2): 119-124</t>
  </si>
  <si>
    <t xml:space="preserve">Kranthi, S., Dhawad, C. S., Naidu, S., Bharose, A., Chaudhary, A., Sangode, V., Nehare, S. K., Bajaj, S. R., &amp; Kranthi, K. R. </t>
  </si>
  <si>
    <t>Crop Protection, 28(5): 371-375</t>
  </si>
  <si>
    <t>Susceptibility of the cotton bollworm, Helicoverpa armigera (Hubner) (Lepidoptera: Noctuidae) to the Bacillus thuringiensis toxin Cry2Ab before and after the introduction of Bollgard-II</t>
  </si>
  <si>
    <t xml:space="preserve">Lambert, B., Buysse, L., Decock, C., Jansens, S., Piens, C., Saey, B., Seurinck, J., VanAudenhove, K., VanRie, J., vanVliet, A., &amp; Peferoen, M. </t>
  </si>
  <si>
    <t>Applied and Environmental Microbiology, 62(1): 80-86</t>
  </si>
  <si>
    <t>A Bacillus thuringiensis insecticidal crystal protein with a high activity against members of the family noctuidae</t>
  </si>
  <si>
    <t xml:space="preserve">Le, Y., Stewart, C. N., Jr., Shi, H., Wei, W., Mi, X., &amp; Ma, K. </t>
  </si>
  <si>
    <t>Annals of Applied Biology, 150(2): 141-147</t>
  </si>
  <si>
    <t>Expression of Bt cry1Ac in transgenic oilseed rape in China and transgenic performance of intraspecific hybrids against Helicoverpa armigera larvae</t>
  </si>
  <si>
    <t xml:space="preserve">Lefko, S., Nowatzki, T., Thompson, S., Binning, R., Pascual, M., Peters, M., Simbro, E., &amp; Stanley, B. </t>
  </si>
  <si>
    <t>Journal of Applied Entomology, 132(3): 189-204</t>
  </si>
  <si>
    <t>Characterizing laboratory colonies of western corn rootworm (Coleoptera : Chrysomelidae) selected for survival on maize containing event DAS-59122-7</t>
  </si>
  <si>
    <t xml:space="preserve">Lenin, K., Mariam, M. A., &amp; Udayasuriyan, V. </t>
  </si>
  <si>
    <t>World Journal of Microbiology &amp; Biotechnology, 17(3): 273-278</t>
  </si>
  <si>
    <t>Expression of a cry2Aa gene in an acrystalliferous Bacillus thuringiensis strain and toxicity of Cry2Aa against Helicoverpa armigera</t>
  </si>
  <si>
    <t xml:space="preserve">Li, G. P., Wu, K. M., Gould, F., Feng, H. Q., He, Y. Z., &amp; Guo, Y. Y. </t>
  </si>
  <si>
    <t>Entomologia Experimentalis Et Applicata, 112(2): 135-143</t>
  </si>
  <si>
    <t>Frequency of Bt resistance genes in Helicoverpa armigera populations from the Yellow River cotton-farming region of China</t>
  </si>
  <si>
    <t xml:space="preserve">Li, G. P., WU, K. m., Gould, F., Wang, J. K., Miaoi, J., GAO, X. w., &amp; GUO, Y. y. </t>
  </si>
  <si>
    <t>Ecological Entomology, 32(4): 366-375</t>
  </si>
  <si>
    <t xml:space="preserve">Li, G., Feng, H., Gao, Y., Wyckhuys, K. A., &amp; Wu, K. </t>
  </si>
  <si>
    <t>Environmental Entomology, 39(5): 1698-1704</t>
  </si>
  <si>
    <t>Frequency of Bt Resistance Alleles in Helicoverpa armigera in the Xinjiang Cotton-Planting Region of China</t>
  </si>
  <si>
    <t xml:space="preserve">Li, G., Gao, Y., Feng, H., &amp; Qiu, F. </t>
  </si>
  <si>
    <t>Crop Protection, 30(6): 679-684</t>
  </si>
  <si>
    <t xml:space="preserve">Li, H. R., Oppert, B., Higgins, R. A., Huang, F. N., Buschman, L. L., &amp; Zhu, K. Y. </t>
  </si>
  <si>
    <t>Journal of Economic Entomology, 98(4): 1333-1340</t>
  </si>
  <si>
    <t>Susceptibility of Dipel-resistant and -susceptible Ostrinia nubilalis (Lepidoptera : Crambidae) to individual Bacillus thuringiensis protoxins</t>
  </si>
  <si>
    <t xml:space="preserve">Li, H. R., Buschman, L. L., Zhu, K. Y., Huang, F. N., &amp; Oppert, B. </t>
  </si>
  <si>
    <t>Biopesticides International, 3(2): 96-107</t>
  </si>
  <si>
    <t>Resistance to Bacillus thuringiensis endotoxins in the European corn borer, Ostrinia nubilalis</t>
  </si>
  <si>
    <t xml:space="preserve">Li, H. &amp; Bouwer, G. </t>
  </si>
  <si>
    <t>Journal of Invertebrate Pathology, 109(1): 110-116</t>
  </si>
  <si>
    <t>Toxicity of Bacillus thuringiensis Cry proteins to Helicoverpa armigera (Lepidoptera: Noctuidae) in South Africa</t>
  </si>
  <si>
    <t>Journal of Invertebrate Pathology,(0).</t>
  </si>
  <si>
    <t>Evaluation of the synergistic activities of Bacillus thuringiensis Cry proteins against Helicoverpa armigera (Lepidoptera: Noctuidae)</t>
  </si>
  <si>
    <t xml:space="preserve">Li, H., Buschman, L. L., Huang, F., Zhu, K. Y., Bonning, B., &amp; Oppert, B. </t>
  </si>
  <si>
    <t>Journal of Economic Entomology, 100(6): 1862-1870</t>
  </si>
  <si>
    <t>DiPel-Selected Ostrinia nubilalis larvae are not resistant to transgenic corn expressing Bacillus thuringiensis Cry1Ab</t>
  </si>
  <si>
    <t xml:space="preserve">Liao, C., Heckel, D. G., &amp; Akhurst, R. </t>
  </si>
  <si>
    <t>Journal of Invertebrate Pathology, 80(1): 55-63</t>
  </si>
  <si>
    <t>Toxicity of Bacillus thuringiensis insecticidal proteins for Helicoverpa armigera and Helicoverpa punctigera (Lepidoptera: Noctuidae), major pests of cotton</t>
  </si>
  <si>
    <t xml:space="preserve">Lira, J., Beringer, J., Burton, S., Griffin, S., Sheets, J., Tan, S. Y., Woosley, A., Worden, S., &amp; Narva, K. E. </t>
  </si>
  <si>
    <t>Applied and Environmental Microbiology, 79(24): 7590-7597</t>
  </si>
  <si>
    <t>Insecticidal Activity of Bacillus thuringiensis Cry1Bh1 against Ostrinia nubilalis (Hubner) (Lepidoptera: Crambidae) and Other Lepidopteran Pests</t>
  </si>
  <si>
    <t xml:space="preserve">Liu, C., Wu, K., Wu, Y., Gao, Y., Ning, C., &amp; Oppert, B. </t>
  </si>
  <si>
    <t>Journal of Insect Physiology, 55(8): 686-693</t>
  </si>
  <si>
    <t>Reduction of Bacillus thuringiensis Cry1Ac toxicity against Helicoverpa armigera by a soluble toxin-binding cadherin fragment</t>
  </si>
  <si>
    <t xml:space="preserve">Liu, F., Zhu, Y., &amp; Shen, J. </t>
  </si>
  <si>
    <t>Acta Entomologica Sinica, 51(9): 938-945</t>
  </si>
  <si>
    <t>Liu, F., Xu, Z., Zhu, Y. C., Huang, F., Wang, Y., Li, H., Li, H., Gao, C., Zhou, W., &amp; Shen, J.</t>
  </si>
  <si>
    <t>Pest Management Science, 66(2): 155-161</t>
  </si>
  <si>
    <t>Evidence of field-evolved resistance to Cry1Ac-expressing Bt cotton in Helicoverpa armigera (Lepidoptera: Noctuidae) in northern China</t>
  </si>
  <si>
    <t xml:space="preserve">Liu, J., Song, F., Zhang, J., Liu, R., He, K., Tan, J., &amp; Huang, D. </t>
  </si>
  <si>
    <t>Letters in Applied Microbiology, 45(4): 432-438</t>
  </si>
  <si>
    <t>Identification of vip3A-type genes from Bacillus thuringiensis strains and characterization of a novel vip3A-type gene</t>
  </si>
  <si>
    <t xml:space="preserve">Liu, X., Zhang, Q., Cai, Q., Li, J., &amp; Dong, J. </t>
  </si>
  <si>
    <t>Acta Entomologica Sinica, 47(4): 461-466</t>
  </si>
  <si>
    <t>Effect of Bt protein on development of different strains of the cotton bollworm, Helicoverpa armigera (H++bner) and the parasitoid, Microplitis mediator (Haliday)</t>
  </si>
  <si>
    <t xml:space="preserve">Liu, X., Zhang, Q., Xu, B., &amp; Li, J. </t>
  </si>
  <si>
    <t>Pest Management Science, 62(8): 729-737</t>
  </si>
  <si>
    <t>Effects of Cry1 Ac toxin of Bacillus thuringiensis and nuclear polyhedrosis virus of Helicoverpa armigera (Hubner) (Lepidoptera : Noctuidae) on larval mortality and pupation</t>
  </si>
  <si>
    <t xml:space="preserve">Liu, Y. J., Song, F. P., He, K. L., Yuan, Y., Zhang, X. X., Gao, P., Wang, J. H., &amp; Wang, G. Y. </t>
  </si>
  <si>
    <t>Acta Biochimica Et Biophysica Sinica, 36(4): 309-313</t>
  </si>
  <si>
    <t>Expression of a modified Cry1Ie gene in E-coli and in transgenic tobacco confers resistance to corn borer</t>
  </si>
  <si>
    <t xml:space="preserve">Liu, Z., Guo, W., Zhu, X., Zhu, Z., &amp; Zhang, T. </t>
  </si>
  <si>
    <t>Journal of Agricultural Biotechnology, 11(4): 388-393</t>
  </si>
  <si>
    <t>Inheritance analysis of resistance of transgenic Bt+GNA cotton line to Helicoverpa armigera</t>
  </si>
  <si>
    <t xml:space="preserve">Liu, Z., Tang, J., Li, B., Fan, Y., Li, G., Ji, L., &amp; Chen, W. </t>
  </si>
  <si>
    <t>Acta Agronomica Sinica, 29(4): 621-625</t>
  </si>
  <si>
    <t>Primary study on identification of corn-borer resistance in corn inbred-lines transferred with Bt gene</t>
  </si>
  <si>
    <t xml:space="preserve">Lomate, P. R. &amp; Hivrale, V. K. </t>
  </si>
  <si>
    <t>Pesticide Biochemistry and Physiology, 105(2): 77-83</t>
  </si>
  <si>
    <t xml:space="preserve">Lopez, M. D., Sumerford, D. V., &amp; Lewis, L. C. </t>
  </si>
  <si>
    <t>Entomologia Experimentalis Et Applicata, 134(2): 146-153</t>
  </si>
  <si>
    <t>Nosema pyrausta and Cry1Ab-incorporated diet led to decreased survival and developmental delays in European corn borer</t>
  </si>
  <si>
    <t>Journal of Invertebrate Pathology, 105(3): 248-253</t>
  </si>
  <si>
    <t>Effects of infection with Nosema pyrausta on survival and development of offspring of laboratory selected Bt-resistant and Bt-susceptible European corn borers</t>
  </si>
  <si>
    <t xml:space="preserve">Lu, M. G., Rui, C. H., Zhao, J. Z., Jian, G. L., Fan, X. L., &amp; Gao, X. W. </t>
  </si>
  <si>
    <t>Pest Management Science, 60(9): 887-893</t>
  </si>
  <si>
    <t>Selection and heritability of resistance to Bacillus thuringiensis subsp kurstaki and transgenic cotton in Helicoverpa armigera (Lepidoptera : Noctuidae)</t>
  </si>
  <si>
    <t xml:space="preserve">Luo, J., Cui, J., Zhang, S., Xin, H., &amp; Wang, C. </t>
  </si>
  <si>
    <t>Cotton Science, 25(1): 68-72</t>
  </si>
  <si>
    <t>Effects of transgenic Cry1Ac plus Cry2Ab cotton on pest survival, growth and enzymes activity of three kinds of pests</t>
  </si>
  <si>
    <t xml:space="preserve">Mahon, R., Olsen, K., Garsia, K., &amp; Young, S. </t>
  </si>
  <si>
    <t>Journal of Economic Entomology, 100(3): 894-902</t>
  </si>
  <si>
    <t>Resistance to Bacillus thuringiensis toxin Cry2Ab in a strain of Helicoverpa armigera (Lepidoptera : Noctuidae) in Australia</t>
  </si>
  <si>
    <t xml:space="preserve">Mahon, R., Olsen, K., Downes, S., &amp; Addison, S. </t>
  </si>
  <si>
    <t>Journal of Economic Entomology, 100(6): 1844-1853</t>
  </si>
  <si>
    <t>Frequency of alleles conferring resistance to the bt toxins Cry1Ac and Cry2Ab in Australian populations of Helicoverpa armigera (Lepidoptera : noctuidae)</t>
  </si>
  <si>
    <t xml:space="preserve">Mahon, R. &amp; Olsen, K. </t>
  </si>
  <si>
    <t>Journal of Economic Entomology, 102(2): 708-716</t>
  </si>
  <si>
    <t>Limited Survival of a Cry2Ab-Resistant Strain of Helicoverpa armigera (Lepidoptera: Noctuidae) on Bollgard II</t>
  </si>
  <si>
    <t xml:space="preserve">Mandaokar, A. D., Goyal, R. K., Shukla, A., Bisaria, S., Bhalla, R., Reddy, V. S., Chaurasia, A., Sharma, R. P., Altosaar, I., &amp; Ananda Kumar, P. </t>
  </si>
  <si>
    <t>Crop Protection, 19(5): 307-312</t>
  </si>
  <si>
    <t>Transgenic tomato plants resistant to fruit borer (Helicoverpa armigera Hubner)</t>
  </si>
  <si>
    <t xml:space="preserve">Marcon, P. C. R. G., Young, L. J., Steffey, K. L., &amp; Siegfried, B. D. </t>
  </si>
  <si>
    <t>Journal of Economic Entomology, 92(2): 279-285</t>
  </si>
  <si>
    <t>Baseline susceptibility of European corn borer (Lepidoptera : Crambidae) to Bacillus thuringiensis toxins</t>
  </si>
  <si>
    <t xml:space="preserve">Marcon, P. C. R. G., Siegfried, B. D., Spencer, T., &amp; Hutchison, W. D. </t>
  </si>
  <si>
    <t>Journal of Economic Entomology, 93(3): 925-930</t>
  </si>
  <si>
    <t>Development of diagnostic concentrations for monitoring Bacillus thuringiensis resistance in European corn borer (Lepidoptera : Crambidae)</t>
  </si>
  <si>
    <t xml:space="preserve">Marzban, R., He, Q., Liu, X., &amp; Zhang, Q. </t>
  </si>
  <si>
    <t>Journal of Invertebrate Pathology, 101(1): 71-76</t>
  </si>
  <si>
    <t>Effects of Bacillus thuringiensis toxin Cry1Ac and cytoplasmic polyhedrosis virus of Helicoverpa armigera (H++bner) (HaCPV) on cotton bollworm (Lepidoptera: Noctuidae)</t>
  </si>
  <si>
    <t xml:space="preserve">Mehrotra, M., Singh, A. K., Sanyal, I., Altosaar, I., &amp; Amla, D., V </t>
  </si>
  <si>
    <t>Euphytica, 182(1): 87-102</t>
  </si>
  <si>
    <t>Pyramiding of modified cry1Ab and cry1Ac genes of Bacillus thuringiensis in transgenic chickpea (Cicer arietinum L.) for improved resistance to pod borer insect Helicoverpa armigera</t>
  </si>
  <si>
    <t xml:space="preserve">Meihls, L. N., Higdon, M. L., Siegfried, B. D., Miller, N. J., Sappington, T. W., Ellersieck, M. R., Spencer, T. A., &amp; Hibbard, B. E. </t>
  </si>
  <si>
    <t>Proceedings of the National Academy of Sciences of the United States of America, 105(49): 19177-19182</t>
  </si>
  <si>
    <t>Increased survival of western corn rootworm on transgenic corn within three generations of on-plant greenhouse selection</t>
  </si>
  <si>
    <t xml:space="preserve">Meihls, L. N., Higdon, M. L., Ellersieck, M., &amp; Hibbard, B. E. </t>
  </si>
  <si>
    <t>Journal of Economic Entomology, 104(3): 1045-1054</t>
  </si>
  <si>
    <t>Selection for Resistance to mCry3A-Expressing Transgenic Corn in Western Corn Rootworm</t>
  </si>
  <si>
    <t xml:space="preserve">Meise, T. &amp; Langenbruch, G. A. </t>
  </si>
  <si>
    <t>Nachrichtenblatt Des Deutschen Pflanzenschutzdienstes, 59(12): 297-301</t>
  </si>
  <si>
    <t>Susceptibility of German populations of the Corn Borer Ostrinia nubilalis (Lepidoptera: Pyralidae) to a Bacillus thuringiensis endotoxin</t>
  </si>
  <si>
    <t xml:space="preserve">Meissle, M., Pilz, C., &amp; Romeis, J. </t>
  </si>
  <si>
    <t>Applied and Environmental Microbiology, 75(12): 3937-3943</t>
  </si>
  <si>
    <t>Susceptibility of Diabrotica virgifera virgifera (Coleoptera: Chrysomelidae) to the Entomopathogenic Fungus Metarhizium anisopliae when Feeding on Bacillus thuringiensis Cry3Bb1-Expressing Maize</t>
  </si>
  <si>
    <t xml:space="preserve">Meng, F. X., Shen, J. L., Zhou, W. J., &amp; Cen, H. M. </t>
  </si>
  <si>
    <t>Pest Management Science, 60(2): 167-172</t>
  </si>
  <si>
    <t>Long-term selection for resistance to transgenic cotton expressing Bacillus thuringiensis toxin in Helicoverpa armigera (Hubner) (Lepidoptera : Noctuidae)</t>
  </si>
  <si>
    <t xml:space="preserve">Moar, W., Roush, R., Shelton, A., Ferre, J., MacIntosh, S., Leonard, B., &amp; Abel, C. </t>
  </si>
  <si>
    <t>Nature Biotechnology, 26(10): 1072-1074</t>
  </si>
  <si>
    <t>Field-evolved resistance to Bt toxins</t>
  </si>
  <si>
    <t xml:space="preserve">Mohan, M., Sushil, S. N., &amp; Bhatt, J. C. </t>
  </si>
  <si>
    <t>Pesticide Research Journal, 17(2): 34-38</t>
  </si>
  <si>
    <t>Toxicity and growth inhibitory effect of Bacillus thuringiensis subspecies tolworthi against lepidopterous insect pests of Kumaon hills</t>
  </si>
  <si>
    <t xml:space="preserve">Mousa, S., Trilochan, M., &amp; Gujar, G. T. </t>
  </si>
  <si>
    <t>????? 74-77</t>
  </si>
  <si>
    <t xml:space="preserve">Murugan, M., Sathiah, N., Dhandapani, N., Rabindra, R. J., &amp; Mohan, S. </t>
  </si>
  <si>
    <t>Indian Journal of Plant Protection, 31(1): 1-5</t>
  </si>
  <si>
    <t>Laboratory assays on the role of Indian transgenic Bt cotton in the management of Helicoverpa armigera (Hubner) (Noctuidae: Lepidoptera)</t>
  </si>
  <si>
    <t xml:space="preserve">Nguyen, H. T. &amp; Jehle, J. A. </t>
  </si>
  <si>
    <t>Environmental Biosafety Research, 8(2): 113-119</t>
  </si>
  <si>
    <t>Stability of Cry1Ab protein during long-term storage for standardization of insect bioassays</t>
  </si>
  <si>
    <t xml:space="preserve">Olsen, K. M. &amp; Daly, J. C. </t>
  </si>
  <si>
    <t>Journal of Economic Entomology, 93(4): 1293-1299</t>
  </si>
  <si>
    <t>Plant-toxin interactions in transgenic Bt cotton and their effect on mortality of Helicoverpa armigera (Lepidoptera : Noctuidae)</t>
  </si>
  <si>
    <t xml:space="preserve">Oswald, K., French, B., Nielson, C., &amp; Bagley, M. </t>
  </si>
  <si>
    <t>Journal of Applied Entomology, 136(10): 730-740</t>
  </si>
  <si>
    <t>Assessment of fitness costs in Cry3Bb1-resistant and susceptible western corn rootworm (Coleoptera: Chrysomelidae) laboratory colonies</t>
  </si>
  <si>
    <t xml:space="preserve">Paramasiva, I., Krishnayya, P. V., War, A. R., &amp; Sharma, H. C. </t>
  </si>
  <si>
    <t>Crop Protection, 64(0): 38-46</t>
  </si>
  <si>
    <t>Crop hosts and genotypic resistance influence-áthe biological activity of Bacillus thuringiensis towards Helicoverpa armigera</t>
  </si>
  <si>
    <t xml:space="preserve">Park, Y., Abdullah, M. A., Taylor, M. D., Rahman, K., &amp; Adang, M. J. </t>
  </si>
  <si>
    <t>Applied and Environmental Microbiology, 75(10): 3086-3092</t>
  </si>
  <si>
    <t>Enhancement of Bacillus thuringiensis Cry3Aa and Cry3Bb Toxicities to Coleopteran Larvae by a Toxin-Binding Fragment of an Insect Cadherin</t>
  </si>
  <si>
    <t xml:space="preserve">Peacock, J. W., Schweitzer, D. F., Carter, J. L., &amp; Dubois, N. R. </t>
  </si>
  <si>
    <t>Environmental Entomology, 27(2): 450-457</t>
  </si>
  <si>
    <t>Laboratory assessment of the effects of Bacillus thuringiensis on native Lepidoptera</t>
  </si>
  <si>
    <t xml:space="preserve">Peng, D., Xu, X., Ruan, L., Yu, Z., &amp; Sun, M. </t>
  </si>
  <si>
    <t>Research in Microbiology, 161(5): 383-389</t>
  </si>
  <si>
    <t>Enhancing Cry1Ac toxicity by expression of the Helicoverpa armigera cadherin fragment in Bacillus thuringiensis</t>
  </si>
  <si>
    <t>Peng, D., Xu, X., Ye, W., Yu, Z., &amp; Sun, M.</t>
  </si>
  <si>
    <t>Applied Microbiology and Biotechnology, 85(4): 1033-1040</t>
  </si>
  <si>
    <t>Helicoverpa armigera cadherin fragment enhances Cry1Ac insecticidal activity by facilitating toxin-oligomer formation</t>
  </si>
  <si>
    <t xml:space="preserve">Pereira, E., Storer, N., &amp; Siegfried, B. </t>
  </si>
  <si>
    <t>Bulletin of Entomological Research, 98(6): 621-629</t>
  </si>
  <si>
    <t>Inheritance of Cry1F resistance in laboratory-selected European corn borer and its survival on transgenic corn expressing the Cry1F toxin</t>
  </si>
  <si>
    <t>Journal of Applied Entomology, 135(1-2): 17-24</t>
  </si>
  <si>
    <t>Fitness costs of Cry1F resistance in laboratory-selected European corn borer (Lepidoptera: Crambidae)</t>
  </si>
  <si>
    <t xml:space="preserve">Pereira, E. J., Lang, B. A., Storer, N. P., &amp; Siegfried, B. D. </t>
  </si>
  <si>
    <t>Entomologia Experimentalis Et Applicata, 126(2): 115-121</t>
  </si>
  <si>
    <t>Selection for Cry1F resistance in the European corn borer and cross-resistance to other Cry toxins</t>
  </si>
  <si>
    <t>Perez-Hedo, M., Marques, T., L+¦pez, C., Albajes, R., &amp; Eizaguirre, M.</t>
  </si>
  <si>
    <t>IOBC/WPRS Bulletin, 73: 75-81</t>
  </si>
  <si>
    <t>Determination of the Cry1Ab toxin in Helicoverpa armigera larvae fed on a diet containing lyophilized Bt leaves</t>
  </si>
  <si>
    <t xml:space="preserve">Petzold-Maxwell, J. L., Siegfried, B. D., Hellmich, R. L., Abel, C. A., Coates, B. S., Spencer, T. A., &amp; Gassmann, A. J. </t>
  </si>
  <si>
    <t>Journal of Economic Entomology, 107(2): 764-772</t>
  </si>
  <si>
    <t>Effect of maize lines on larval fitness costs of Cry1F resistance in the european corn borer (Lepidoptera: Crambidae)</t>
  </si>
  <si>
    <t>Petzold-Maxwell, J. L., Cibils-Stewart, X., French, B., &amp; Gassmann, A. J.</t>
  </si>
  <si>
    <t>Journal of Economic Entomology, 105(4): 1407-1418</t>
  </si>
  <si>
    <t>Adaptation by Western Corn Rootworm (Coleoptera: Chrysomelidae) to Bt Maize: Inheritance, Fitness Costs, and Feeding Preference</t>
  </si>
  <si>
    <t xml:space="preserve">Petzold-Maxwell, J. L., Alves, A. P., Estes, R. E., Gray, M. E., Meinke, L. J., Shields, E. J., Thompson, S. D., Tinsley, N. A., &amp; Gassmann, A. J. </t>
  </si>
  <si>
    <t>Journal of Economic Entomology, 106(5): 2195-2207</t>
  </si>
  <si>
    <t>Applying an Integrated Refuge to Manage Western Corn Rootworm (Coleoptera: Chrysomelidae): Effects on Survival, Fitness, and Selection Pressure</t>
  </si>
  <si>
    <t xml:space="preserve">Pilcher, C. D., Rice, M. E., Obrycki, J. J., &amp; Lewis, L. C. </t>
  </si>
  <si>
    <t>Journal of Economic Entomology, 90(2): 669-678</t>
  </si>
  <si>
    <t>Field and laboratory evaluations of transgenic Bacillus thuringiensis corn on secondary lepidopteran pests (Lepidoptera: Noctuidae)</t>
  </si>
  <si>
    <t xml:space="preserve">Rajagopal, R., Arora, N., Sivakumar, S., Rao, N. G., V, Nimbalkar, S. A., &amp; Bhatnagar, R. K. </t>
  </si>
  <si>
    <t>Biochemical Journal, 419: 309-316</t>
  </si>
  <si>
    <t>Resistance of Helicoverpa armigera to Cry1Ac toxin from Bacillus thuringiensis is due to improper processing of the protoxin</t>
  </si>
  <si>
    <t xml:space="preserve">Reardon, B. J., Hellmich, R. L., Sumerford, D. V., &amp; Lewis, L. C. </t>
  </si>
  <si>
    <t>Journal of Economic Entomology, 97(4): 1198-1201</t>
  </si>
  <si>
    <t>Growth, development, and survival of Nosema pyrausta-infected European corn borers (Lepidoptera : Crambidae) reared on meridic diet and Cry1Ab</t>
  </si>
  <si>
    <t xml:space="preserve">Reed, J. P. &amp; Halliday, W. R. </t>
  </si>
  <si>
    <t>Journal of Economic Entomology, 94(2): 397-402</t>
  </si>
  <si>
    <t>Establishment of Cry9C susceptibility baselines for European corn borer and southwestern corn borer (Lepidoptera : Crambidae)</t>
  </si>
  <si>
    <t xml:space="preserve">Rudeen, M. L. &amp; Gassmann, A. J. </t>
  </si>
  <si>
    <t>Pest Management Science, 69(6): 709-716</t>
  </si>
  <si>
    <t>Effects of Cry34/35Ab1 corn on the survival anddevelopment of western corn rootworm, Diabrotica virgifera virgifera</t>
  </si>
  <si>
    <t xml:space="preserve">Ruiz de Escudero, I., Banyuls, N., Bel, Y., Maeztu, M., Escriche, B., Munoz, D., Caballero, P., &amp; Ferre, J. </t>
  </si>
  <si>
    <t>Journal of Invertebrate Pathology, 117(0): 51-55</t>
  </si>
  <si>
    <t>A screening of five Bacillus thuringiensis Vip3A proteins for their activity against lepidopteran pests</t>
  </si>
  <si>
    <t xml:space="preserve">Rule, D., Nolting, S., Prasifka, P., Storer, N., Hopkins, B., Scherder, E., Siebert, M., &amp; Hendrix, W. </t>
  </si>
  <si>
    <t>Journal of Economic Entomology, 107(1): 403-409</t>
  </si>
  <si>
    <t>Efficacy of Pyramided Bt Proteins Cry1F, Cry1A.105, and Cry2Ab2 Expressed in SmartStax Corn Hybrids Against Lepidopteran Insect Pests in the Northern United States</t>
  </si>
  <si>
    <t xml:space="preserve">Saeglitz, C., Bartsch, D., Eber, S., Gathmann, A., Priesnitz, K., &amp; Schuphan, I. </t>
  </si>
  <si>
    <t>Journal of Economic Entomology, 99(5): 1768-1773</t>
  </si>
  <si>
    <t>Monitoring the Cry1Ab susceptibility of European corn borer in Germany</t>
  </si>
  <si>
    <t xml:space="preserve">Sanyal, I., Singh, A. K., Kaushik, M., &amp; Amla, D. V. </t>
  </si>
  <si>
    <t>Plant Science, 168(4): 1135-1146</t>
  </si>
  <si>
    <t>Agrobacterium-mediated transformation of chickpea (Cicer arietinum L.) with Bacillus thuringiensis cry1Ac gene for resistance against pod borer insect Helicoverpa armigera</t>
  </si>
  <si>
    <t xml:space="preserve">Schmidt, N. R., Haywood, J. M., &amp; Bonning, B. C. </t>
  </si>
  <si>
    <t>Journal of Invertebrate Pathology, 102(2): 141-148</t>
  </si>
  <si>
    <t>Toward the physiological basis for increased Agrotis ipsilon multiple nucleopolyhedrovirus infection following feeding of Agrotis ipsilon larvae on transgenic corn expressing Cry1Fa2</t>
  </si>
  <si>
    <t xml:space="preserve">Shanmugam, P., Balagurunathan, R., Sathiah, N., &amp; Rao, N. </t>
  </si>
  <si>
    <t>Journal of Pest Science, 80(3): 175-181</t>
  </si>
  <si>
    <t>Inheritance and cross-resistance of Bacillus thuringiensis insecticidal crystal protein Cry1Ac resistance in cotton bollworm Helicoverpa armigera Hubner population from Tamil Nadu, India</t>
  </si>
  <si>
    <t xml:space="preserve">Shanmugam, P. S., Balagurunathan, R., &amp; Sathiah, N. </t>
  </si>
  <si>
    <t>Pesticide Research Journal, 18(2): 186-189</t>
  </si>
  <si>
    <t>Susceptibility of Helicoverpa armigera Huebner instars to Bacillus thuringiensis insecticidal crystal proteins</t>
  </si>
  <si>
    <t>Indian Journal of Plant Protection , 34(2): 153-157</t>
  </si>
  <si>
    <t>Response of laboratory and field populations of cotton boll worm, Helicoverpa armigera to Bt cotton</t>
  </si>
  <si>
    <t>Asian Journal of Plant Sciences, 6(1): 71-76</t>
  </si>
  <si>
    <t>Temporal and spatial variations in susceptibility of Helicoverpa armigera (Hub.) from different agronomic hosts to Bt cotton</t>
  </si>
  <si>
    <t xml:space="preserve">Sharma, H., Dhillon, M., &amp; Arora, R. </t>
  </si>
  <si>
    <t>Entomologia Experimentalis Et Applicata, 126(1): 1-8</t>
  </si>
  <si>
    <t>Effects of Bacillus thuringiensis delta-endotoxin-fed Helicoverpa armigera on the survival and development of the parasitoid Campoletis chlorideae</t>
  </si>
  <si>
    <t xml:space="preserve">Sharma, S. S., Kaushik, H. D., &amp; Kalra, V. K. </t>
  </si>
  <si>
    <t>Annals of Biology, 17(1): 91-94</t>
  </si>
  <si>
    <t>Toxicity of Bacillus thuringiensis varieties kurstaki and aizawai against some lepidopterous pests</t>
  </si>
  <si>
    <t xml:space="preserve">Shelton, A., Gujar, G., Chen, M., Rauf, A., Srinivasan, R., Kalia, V., Mittal, A., Kumari, A., Ramesh, K., Borkakatti, R., Zhao, J., Endersby, N., Russell, D., Wu, Y., &amp; Uijtewaal, B. </t>
  </si>
  <si>
    <t>Journal of Economic Entomology, 102(6): 2217-2223</t>
  </si>
  <si>
    <t>Assessing the Susceptibility of Cruciferous Lepidoptera to Cry1Ba2 and Cry1Ca4 for Future Transgenic Cruciferous Vegetables</t>
  </si>
  <si>
    <t xml:space="preserve">Siegfried, B. D., Marcon, P. C. R. G., Witkowski, J. F., Wright, R. J., &amp; Warren, G. W. </t>
  </si>
  <si>
    <t>Journal of Agricultural Entomology, 12(4): 267-273</t>
  </si>
  <si>
    <t>Susceptibility of Field Populations of the European Corn-Borer, Ostrinia-Nubilalis (Hubner) (Lepidoptera, Pyralidae), to Bacillus-Thuringiensis (Berliner)</t>
  </si>
  <si>
    <t xml:space="preserve">Siegfried, B. D., Vaughn, T. T., &amp; Spencer, T. </t>
  </si>
  <si>
    <t>Journal of Economic Entomology, 98(4): 1320-1324</t>
  </si>
  <si>
    <t>Baseline susceptibility of western corn rootworm (Coleoptera : Crysomelidae) to Cry3Bb1 Bacillus thuringiensis toxin</t>
  </si>
  <si>
    <t xml:space="preserve">Siegfried, B. D. &amp; Spencer, T. </t>
  </si>
  <si>
    <t>Plant Gene Containment: 43-55</t>
  </si>
  <si>
    <t>Bt Resistance Monitoring in European Corn Borers and Western Corn Rootworms</t>
  </si>
  <si>
    <t xml:space="preserve">Siegfried, B. D., Rangasamy, M., Wang, H., Spencer, T., Haridas, C. V., Tenhumberg, B., Sumerford, D. V., &amp; Storer, N. P. </t>
  </si>
  <si>
    <t>Pest Management Science, 70(5): 725-733</t>
  </si>
  <si>
    <t>Estimating the frequency of Cry1F resistance in field populations of the European corn borer (Lepidoptera: Crambidae)</t>
  </si>
  <si>
    <t xml:space="preserve">Sims, S. R. </t>
  </si>
  <si>
    <t>Southwestern Entomologist, 22(4): 395-404</t>
  </si>
  <si>
    <t>Host activity spectrum of the CryIIA Bacillus thuringiensis subsp. kurstaki protein. Effects on Lepidoptera, Diptera, and non-target arthropods</t>
  </si>
  <si>
    <t xml:space="preserve">Singh, G., Rup, P. J., &amp; Koul, O. </t>
  </si>
  <si>
    <t>Journal of Insect Behavior, 21(5): 407-421</t>
  </si>
  <si>
    <t>Selective feeding of Helicoverpa armigera (Hubner) and Spodoptera litura (Fabricius) on meridic diet with Bacillus thuringiensis toxins</t>
  </si>
  <si>
    <t xml:space="preserve">Singh, N. P., Rashmi, T., &amp; Vinod, K. </t>
  </si>
  <si>
    <t>Indian Journal of Entomology, 66(2): 186-187</t>
  </si>
  <si>
    <t>Effect of Biolep - a commercial formulation of Bacillus thuringiensis variety kurstaki on the larvae of Helicoverpa armigera (Hubner)</t>
  </si>
  <si>
    <t xml:space="preserve">Singh, S., Gill, H. K., Sharma, R. K., Gupta, V. K., &amp; Dilawari, V. K. </t>
  </si>
  <si>
    <t>Indian Journal of Plant Protection, 37(1/2): 29-34</t>
  </si>
  <si>
    <t>Susceptibility and fitness cost of cotton bollworm, Helicoverpa armigera associated with cry 1Ac toxin of Bt cotton</t>
  </si>
  <si>
    <t xml:space="preserve">Sun, J., Tang, C. M., Zhu, X. F., Guo, W. Z., Zhang, T. Z., Zhou, W. J., Meng, F. X., &amp; Sheng, J. L. </t>
  </si>
  <si>
    <t>Euphytica, 123(3): 343-351</t>
  </si>
  <si>
    <t>Characterization of resistance to Helicoverpa armigera in three lines of transgenic Bt Upland cotton</t>
  </si>
  <si>
    <t xml:space="preserve">Sushil, K. &amp; Harish, K. </t>
  </si>
  <si>
    <t>Resistant Pest Management Newsletter, 17(2): 30-32</t>
  </si>
  <si>
    <t>Susceptibility of different instars of Helicoverpa armigera to Bacillus thuringiensis insecticidal proteins</t>
  </si>
  <si>
    <t xml:space="preserve">Swami, D. &amp; Paul, B. </t>
  </si>
  <si>
    <t>Biopestic.Int., 8(1): 82-87</t>
  </si>
  <si>
    <t>Efficacy of new formulations of bacillus thuringiensis var. Kurstaki (HD-1) against Helicoverpa armigera (Hubner)</t>
  </si>
  <si>
    <t xml:space="preserve">Tabashnik, B. E., Huang, F., Ghimire, M. N., Leonard, B., Siegfried, B. D., Rangasamy, M., Yang, Y., Wu, Y., Gahan, L. J., Heckel, D. G., Bravo, A., &amp; Soberon, M. </t>
  </si>
  <si>
    <t>Nature Biotechnology, 29(12): 1128-1U98</t>
  </si>
  <si>
    <t>Efficacy of genetically modified Bt toxins against insects with different genetic mechanisms of resistance</t>
  </si>
  <si>
    <t xml:space="preserve">Tabashnik, B. E., Wu, K., &amp; Wu, Y. </t>
  </si>
  <si>
    <t>Journal of Invertebrate Pathology, 110(3): 301-306</t>
  </si>
  <si>
    <t>Early detection of field-evolved resistance to Bt cotton in China: Cotton bollworm and pink bollworm</t>
  </si>
  <si>
    <t xml:space="preserve">Tan, S. Y., Cayabyab, B. F., Alcantara, E. P., Ibrahim, Y. B., Huang, F., Blankenship, E. E., &amp; Siegfried, B. D. </t>
  </si>
  <si>
    <t>Crop Protection, 30(9): 1184-1189</t>
  </si>
  <si>
    <t>Comparative susceptibility of Ostrinia furnacalis, Ostrinia nubilalis and Diatraea saccharalis (Lepidoptera: Crambidae) to Bacillus thuringiensis Cry1 toxins</t>
  </si>
  <si>
    <t xml:space="preserve">Tan, W. J., Liang, G. M., &amp; Guo, Y. Y. </t>
  </si>
  <si>
    <t>Journal of Economic Entomology, 91(6): 1253-1259</t>
  </si>
  <si>
    <t>Mechanism of resistance alleviation in Helicoverpa armigera (Lepidoptera : Noctuidae) to pyrethroid caused by Bacillus thuringiensis pretreatment</t>
  </si>
  <si>
    <t xml:space="preserve">Tang, Y., Tong, J., Zhang, Y., Wang, L., Hu, S., Li, W., &amp; Lv, Y. </t>
  </si>
  <si>
    <t>World J Microbial Biotechnology, 28(1): 397-400</t>
  </si>
  <si>
    <t>Preliminary comparing the toxicities of the hybrid cry1Acs fused with different heterogenous genes provided guidance for the fusion expression of Cry proteins</t>
  </si>
  <si>
    <t xml:space="preserve">Tyagi, A., Gaurav, S. S., Prasad, C. S., &amp; Mehraj-ud, d. M. </t>
  </si>
  <si>
    <t>Annals of Plant Protection Sciences, 18(2): 307-310</t>
  </si>
  <si>
    <t>Susceptibility of Helicoverpa armigera Huebner to Bacillus thuringiensis, Beauveria bassina and NPV</t>
  </si>
  <si>
    <t xml:space="preserve">Venette, R. C., Luhman, J. C., &amp; Hutchison, W. D. </t>
  </si>
  <si>
    <t>Journal of Entomological Science, 35(2): 208-212</t>
  </si>
  <si>
    <t>Survivorship of field-collected European corn borer (Lepidoptera : Crambidae) larvae and its impact on estimates of resistance to Bacillus thuringiensis Berliner</t>
  </si>
  <si>
    <t xml:space="preserve">Walker, G. P., Cameron, P. J., MacDonald, F. M., Madhusudhan, V. V., &amp; Wallace, A. R. </t>
  </si>
  <si>
    <t>Biological Control, 40(1): 142-151</t>
  </si>
  <si>
    <t>Impacts of Bacillus thuringiensis toxins on parasitoids (Hymenoptera: Braconidae) of Spodoptera litura and Helicoverpa armigera (Lepidoptera: Noctuidae)</t>
  </si>
  <si>
    <t xml:space="preserve">Wang, Q., Li, C., Wu, Z., Wang, X., &amp; Lin, H. </t>
  </si>
  <si>
    <t>Plant Protection, 30(4): 24-28</t>
  </si>
  <si>
    <t>Identification of insect resistance to Bt-transgenic cotton by seed bioassay</t>
  </si>
  <si>
    <t xml:space="preserve">Wei, J., Guo, Y., Gao, X., Zhang, T., &amp; Liang, G. </t>
  </si>
  <si>
    <t>Acta Entomologica Sinica, 55(10): 1154-1160</t>
  </si>
  <si>
    <t>Evaluation of the toxicity of Cry1Fa to the Cry1Ac-resistant cotton bollworm, Helicoverpa armigera (Lepidoptera: Noctuidae)</t>
  </si>
  <si>
    <t xml:space="preserve">Whitehouse, M., Wilson, L., &amp; Constable, G. </t>
  </si>
  <si>
    <t>Australian Journal of Agricultural Research, 58(3): 273-285</t>
  </si>
  <si>
    <t>Target and non-target effects on the invertebrate community of Vip cotton, a new insecticidal transgenic</t>
  </si>
  <si>
    <t xml:space="preserve">Wu, K. M., Guo, Y. Y., &amp; Lv, N. </t>
  </si>
  <si>
    <t>Journal of Economic Entomology, 92(2): 273-278</t>
  </si>
  <si>
    <t>Geographic variation in susceptibility of Helicoverpa armigera (Lepidoptera : Noctuidae) to Bacillus thuringiensis insecticidal protein in China</t>
  </si>
  <si>
    <t xml:space="preserve">Wu, K. M., Guo, Y. Y., Lv, N., Greenplate, J. T., &amp; Deaton, R. </t>
  </si>
  <si>
    <t>Journal of Economic Entomology, 95(4): 826-831</t>
  </si>
  <si>
    <t>Resistance monitoring of Helicoverpa armigera (Lepidoptera : Noctuidae) to Bacillus thuringiensis insecticidal protein in China</t>
  </si>
  <si>
    <t xml:space="preserve">Wu, K., Gu, Y., &amp; Head, G. </t>
  </si>
  <si>
    <t>Journal of Economic Entomology, 99(3): 893-898</t>
  </si>
  <si>
    <t>Resistance monitoring of Helicoverpa armigera (Lepidoptera : Noctuidae) to Bt insecticidal protein during 2001-2004 in China</t>
  </si>
  <si>
    <t xml:space="preserve">Wu, K. </t>
  </si>
  <si>
    <t>Journal of Invertebrate Pathology, 95(3): 220-223</t>
  </si>
  <si>
    <t>Monitoring and management strategy for Helicoverpa armigera resistance to Bt cotton in China</t>
  </si>
  <si>
    <t xml:space="preserve">Yenagi, B. S., Patil, V. C., Biradar, D. P., &amp; Khadi, B. M. </t>
  </si>
  <si>
    <t>Journal of Entomological Research, 34(1): 61-63</t>
  </si>
  <si>
    <t>Geographical variability in susceptibility of cotton bollworm (Helicoverpa armigera) to Bt toxin across northern Karnataka cotton ecosystem</t>
  </si>
  <si>
    <t xml:space="preserve">Yu, X., Liu, T., Sun, Z., Guan, P., Zhu, J., Wang, S., Li, S., Deng, Q., Wang, L., Zheng, A., &amp; Li, P. </t>
  </si>
  <si>
    <t>Current Microbiology, 64(4): 326-331</t>
  </si>
  <si>
    <t>Co-expression and Synergism Analysis of Vip3Aa29 and Cyt2Aa3 Insecticidal Proteins from Bacillus thuringiensis</t>
  </si>
  <si>
    <t xml:space="preserve">Zhang, H., Yin, W., Zhao, J., Jin, L., Yang, Y., Wu, S., Tabashnik, B. E., &amp; Wu, Y. </t>
  </si>
  <si>
    <t>Plos One, 6(8)</t>
  </si>
  <si>
    <t>Early Warning of Cotton Bollworm Resistance Associated with Intensive Planting of Bt Cotton in China</t>
  </si>
  <si>
    <t xml:space="preserve">Zou, L., Li, Y., Zhang, Y., Wei, J., Liang, G., &amp; Guo, Y. </t>
  </si>
  <si>
    <t>Acta Phytophylacica Sinica, 39(1): 70-74</t>
  </si>
  <si>
    <t>Stability of resistance to Cry1Ac and its effects on relative fitness in Helicoverpa armigera (Huebner)</t>
  </si>
  <si>
    <t>variability_ endpoint_50</t>
  </si>
  <si>
    <t>variability_ endpoint_90</t>
  </si>
  <si>
    <t>y</t>
  </si>
  <si>
    <t>Australia</t>
  </si>
  <si>
    <t>Cry1Ac Protoxin</t>
  </si>
  <si>
    <t>Helicoverpa armigera</t>
  </si>
  <si>
    <t>incorporation and surface</t>
  </si>
  <si>
    <t>no_replicates</t>
  </si>
  <si>
    <r>
      <rPr>
        <sz val="10"/>
        <color rgb="FF000000"/>
        <rFont val="Calibri"/>
        <family val="2"/>
      </rPr>
      <t>≥</t>
    </r>
    <r>
      <rPr>
        <sz val="10"/>
        <color rgb="FF000000"/>
        <rFont val="Arial"/>
        <family val="2"/>
      </rPr>
      <t xml:space="preserve"> 3</t>
    </r>
  </si>
  <si>
    <t>-</t>
  </si>
  <si>
    <t>95% CI: 2-38
95% CI: 59-115</t>
  </si>
  <si>
    <t xml:space="preserve">incorporation LC 50: 10 µg/ml
surface LC 50: 85 ng/cm² </t>
  </si>
  <si>
    <t>generation</t>
  </si>
  <si>
    <t>neonate</t>
  </si>
  <si>
    <t>probit analysis</t>
  </si>
  <si>
    <t>Noctuidae</t>
  </si>
  <si>
    <t>Lepidoptera</t>
  </si>
  <si>
    <t>Helicoverpa</t>
  </si>
  <si>
    <t>Ostrinia</t>
  </si>
  <si>
    <t>?</t>
  </si>
  <si>
    <t>2nd instar</t>
  </si>
  <si>
    <t>70-100% Mortalität</t>
  </si>
  <si>
    <t>test_duration</t>
  </si>
  <si>
    <t>7 days</t>
  </si>
  <si>
    <t>1st</t>
  </si>
  <si>
    <t xml:space="preserve">2nd </t>
  </si>
  <si>
    <t>Cry1Ac 
Cry2A</t>
  </si>
  <si>
    <t>2-3 days</t>
  </si>
  <si>
    <t>0.5
1.6</t>
  </si>
  <si>
    <t>Crambidae</t>
  </si>
  <si>
    <t>Ostrinia nubilalis</t>
  </si>
  <si>
    <t>surface</t>
  </si>
  <si>
    <t>Nebraska 76
Lombardia 84</t>
  </si>
  <si>
    <t>USA/Nebraska
Italy/Lombardia</t>
  </si>
  <si>
    <t>Nebraska: 511
Lombardia: 767</t>
  </si>
  <si>
    <t>LC = EC 
Nebraska LC50: 2.8 ng/cm²
Lombardia LC 50: 0.51 ng/cm²</t>
  </si>
  <si>
    <t>95% FL: 2.3-3.4
95% FL: 0.34-0.71</t>
  </si>
  <si>
    <r>
      <t xml:space="preserve">2.2 </t>
    </r>
    <r>
      <rPr>
        <sz val="10"/>
        <color theme="1"/>
        <rFont val="Calibri"/>
        <family val="2"/>
      </rPr>
      <t xml:space="preserve">± </t>
    </r>
    <r>
      <rPr>
        <sz val="10"/>
        <color theme="1"/>
        <rFont val="Arial"/>
        <family val="2"/>
      </rPr>
      <t>0.2 SE
1.4 ± 0.1 SE</t>
    </r>
  </si>
  <si>
    <t>Pakistan, Multan</t>
  </si>
  <si>
    <t>incorporation</t>
  </si>
  <si>
    <t>7-8</t>
  </si>
  <si>
    <t>LC50: 0.58 µg/ml</t>
  </si>
  <si>
    <t>95% FL: 0.28-1.20</t>
  </si>
  <si>
    <t>1.07 ± 0.16 SE</t>
  </si>
  <si>
    <t>China</t>
  </si>
  <si>
    <t>Cry1Ac Protoxin aus MVP II</t>
  </si>
  <si>
    <t>6 days</t>
  </si>
  <si>
    <t>only one concentration</t>
  </si>
  <si>
    <t>Ames, Iowa</t>
  </si>
  <si>
    <t>Bt-plants</t>
  </si>
  <si>
    <t>F2 Screen only</t>
  </si>
  <si>
    <t>Greece and Spain</t>
  </si>
  <si>
    <t>Bt-corn leaves</t>
  </si>
  <si>
    <t>3rd instar</t>
  </si>
  <si>
    <t>72 h</t>
  </si>
  <si>
    <t>South India (a. Hyderabad, b. Coimbatore, c. Bangalore) 
+ d. reference strain</t>
  </si>
  <si>
    <t>a. LC 50: 2.95 mg/ml
b. LC 50: 2.67 mg/ml
c. LC 50: 3.47 mg/ml
d: LC 50: 0.15 mg/ml</t>
  </si>
  <si>
    <t>Spain (Andalucia)</t>
  </si>
  <si>
    <t>11 Proteins</t>
  </si>
  <si>
    <t>Cry1Ac4 95% FL: 2.7–4.5
Cry2Aa1 95% FL: 4.9–8.5</t>
  </si>
  <si>
    <t>Bakhsh, A,  Rao, A. Q., Khan, G. A., Bushra, R., Shahid, A. A., &amp; Tayyab, H.</t>
  </si>
  <si>
    <t>LC 50: 
Cry1Ac4: 3.5 µg/ml
Cry2Aa1: 6.3 µg/ml
Cry9Ca: not detectable (ND)
Cry1Fa1: ND 
Cry1Ab3: ND
CryAb2: ND 
Cry1Da: ND 
Cry1Ja1: ND 
Cry1Aa3: ND 
Cry1Ca2: ND
Cry1Ea: ND
EC 50: 
Cry1Ac4: &lt;&lt; 1.0 µg/ml 
Cry2Aa1: &lt;&lt; 1.0 µg/ml
Cry9Ca: &lt;&lt; 1.0 µg/ml
Cry1Fa1: &lt;1.0
Cry1Ab3: &lt;1.0
CryAb2: 2.3 ± 0.5
Cry1Da:3.8 ± 1.6
Cry1Ja1: 9.4 ± 4.5
Cry1Aa3: no effect (NF)
Cry1Ca2: NF
Cry1Ea: NF</t>
  </si>
  <si>
    <t>EC 99: 3.7 ± 0.5 SE
Cry1Ac4: &gt; 16
Cry2Aa1: &gt; 16
Cry9Ca: &gt; 16
Cry1Fa1: &gt; 16
Cry1Ab3: &gt; 16 
CryAb2: &gt; 16
Cry1Da:  &gt;&gt; 16
Cry1Ja1: &gt;&gt; 16
Cry1Aa3: NE
Cry1Ca2: NE
Cry1Ea: NE</t>
  </si>
  <si>
    <t>Box on the left</t>
  </si>
  <si>
    <r>
      <t>TABAD, Tarim Bilimleri Ara</t>
    </r>
    <r>
      <rPr>
        <sz val="10"/>
        <color theme="1"/>
        <rFont val="Calibri"/>
        <family val="2"/>
      </rPr>
      <t>ş</t>
    </r>
    <r>
      <rPr>
        <sz val="10"/>
        <color theme="1"/>
        <rFont val="Arial"/>
        <family val="2"/>
      </rPr>
      <t>tirma Dergisi, 5(2): 167-171</t>
    </r>
  </si>
  <si>
    <t>only pure plant material of 12 different plants tested</t>
  </si>
  <si>
    <t xml:space="preserve"> 3 different years</t>
  </si>
  <si>
    <r>
      <rPr>
        <sz val="10"/>
        <color rgb="FF000000"/>
        <rFont val="Calibri"/>
        <family val="2"/>
      </rPr>
      <t>≥</t>
    </r>
    <r>
      <rPr>
        <sz val="10"/>
        <color rgb="FF000000"/>
        <rFont val="Arial"/>
        <family val="2"/>
      </rPr>
      <t xml:space="preserve"> 336
≥ 192 (weil nicht 7 Konzentrationen?)</t>
    </r>
  </si>
  <si>
    <t>Diabrotica virgifera virgifera</t>
  </si>
  <si>
    <t>Chrysomelidae</t>
  </si>
  <si>
    <t>Diabrotica</t>
  </si>
  <si>
    <t>Coleoptera</t>
  </si>
  <si>
    <t>Cry3Bb
binary toxins</t>
  </si>
  <si>
    <t>5 to 7</t>
  </si>
  <si>
    <t>24 x 80 from Xiajin,
24 x 93 from Anci</t>
  </si>
  <si>
    <t>control_no_test_ organism</t>
  </si>
  <si>
    <t>dose_no_test_ organism</t>
  </si>
  <si>
    <t>1st, except lab strain</t>
  </si>
  <si>
    <t>150 per toxin</t>
  </si>
  <si>
    <t>30 per toxin</t>
  </si>
  <si>
    <t>5 per toxin</t>
  </si>
  <si>
    <t>1800 (1980?)</t>
  </si>
  <si>
    <t>only percental results</t>
  </si>
  <si>
    <t>keine relevanten Daten</t>
  </si>
  <si>
    <t>Cry1Ac</t>
  </si>
  <si>
    <t>7 d</t>
  </si>
  <si>
    <t>3 x 5 generations (a=13, b=20, c=21, d=22, e=24)</t>
  </si>
  <si>
    <t>Cry1Ac
Cry2Ab</t>
  </si>
  <si>
    <t>New South Wales (F1, F2, F3), Queensland F1, F2), Western Australia (F2, F3), Northern Territory (F2), lab strain</t>
  </si>
  <si>
    <t>3 x 18 strains (Cry1Ac),
3 x 20 strains (Cry2Ab)</t>
  </si>
  <si>
    <t>Variation in susceptibility of Helicoverpa armigera (Hübner) and Helicoverpa punctigera (Wallengren) (Lepidoptera: Noctuidae) in Australia to two Bacillus thuringiensis toxins</t>
  </si>
  <si>
    <t>neonate
3rd</t>
  </si>
  <si>
    <t>surface,
incorporated</t>
  </si>
  <si>
    <t>Cry1Ab</t>
  </si>
  <si>
    <t>2nd</t>
  </si>
  <si>
    <t>neonates</t>
  </si>
  <si>
    <t>Folgeartikel zu 2334, deshalb keine relevanten Daten</t>
  </si>
  <si>
    <t>Folgeartikel zu 3280, deshalb keine relevanten Daten</t>
  </si>
  <si>
    <t>Baseline susceptibility of Helicoverpa armigera (Hübner) to Bt toxins Cry1Ac and Cry2Ab2 in West Africa</t>
  </si>
  <si>
    <t>Sublethal effect of Bt-maize in semi-artificial diet on European corn borer larvae, Ostrinia nubilalis (Hübner, 1796) (Lepidoptera, Crambidae)</t>
  </si>
  <si>
    <t>Susceptibility of the American bollworm, Helicoverpa armigera (Hübner) from cotton ecosystem to Bacillus thuringiensis Berliner var. kurstaki HD-1</t>
  </si>
  <si>
    <t>Baseline-susceptibility of the old-world bollworm, Helicoverpa armigera (Hübner) (Lepidoptera: Noctuidae) populations from India to Bacillus thuringiensis Cry1Ac insecticidal protein</t>
  </si>
  <si>
    <t>Temporal and spatial variation in susceptibility of Helicoverpa armigera (Hübner) populations to Bollgard II BT cotton in Tamil Nadu, India</t>
  </si>
  <si>
    <t>Toxicity of Bacillus thuringiensis and crystal proteins to Helicoverpa armigera (Hübner)</t>
  </si>
  <si>
    <t>Baseline susceptibility of the cotton bollworm, Helicoverpa armigera (Hübner) (Lepidoptera: Noctuidae) to transgenic Bt cotton (RCH 2) in South India</t>
  </si>
  <si>
    <t>Inheritance of resistance in Indian Helicoverpa armigera (Hübner) to Cry1Ac toxin of Bacillus thuringiensis</t>
  </si>
  <si>
    <t>Monitoring resistance to transgenic Bt cotton in field populations of Helicoverpa armigera (Hübner) (Lepidoptera: Noctuidae) with F1 screening method</t>
  </si>
  <si>
    <t>Effect of Bacillus thuringiensis (Bt) Cry1Ac toxin and protease inhibitor on growth and development of Helicoverpa armigera (Hübner)</t>
  </si>
  <si>
    <t>Monitoring of Bacillus thuringiensis Cry1Ac resistance in Helicoverpa armigera (Hübner) (Noctuidae: Lepidoptera)</t>
  </si>
  <si>
    <t>Cry1Ac, Cry2ab2</t>
  </si>
  <si>
    <t>1st, 2nd</t>
  </si>
  <si>
    <t>1st instar, neonates ??</t>
  </si>
  <si>
    <t>7 each toxin</t>
  </si>
  <si>
    <t>3 - 6</t>
  </si>
  <si>
    <t>WinDL V2.0</t>
  </si>
  <si>
    <t>2.13 - 4.27</t>
  </si>
  <si>
    <t>Cameroon, Benin, Chad, Nigeria</t>
  </si>
  <si>
    <t>24 each toxin</t>
  </si>
  <si>
    <t>Cry1Ac 7870,
Cry2Ab2 6912</t>
  </si>
  <si>
    <t>Benin 3 localities, Cameroon 6 localities (3 in two years), Chad 2 localities, Nigeria 1 locality</t>
  </si>
  <si>
    <t>n</t>
  </si>
  <si>
    <t>Cameroon, Chad, Nigeria, Benin</t>
  </si>
  <si>
    <t>Cameroon 7 localities, Chad 2 localities, Nigeria 1 locality, Benin 2 localities (in two years)</t>
  </si>
  <si>
    <t>2016 each toxin and locality 
= 56448</t>
  </si>
  <si>
    <r>
      <rPr>
        <b/>
        <sz val="10"/>
        <color theme="1"/>
        <rFont val="Arial"/>
        <family val="2"/>
      </rPr>
      <t>Cry1Ac</t>
    </r>
    <r>
      <rPr>
        <sz val="10"/>
        <color theme="1"/>
        <rFont val="Arial"/>
        <family val="2"/>
      </rPr>
      <t xml:space="preserve">
0.04 - 1.10
1.14 - 2.60
5.34 - 390
4.35 - 9.36
0.58 - 9.48
3.45 - 8.76
4.11 - 9.40
1.94 - 7.50
0.77 - 28.15
4.54 - 9.02
5.37 - 11.41
4.54 - 7.34
1.99 - 4.14
1.72 - 5.67
6.24 - 11.56
</t>
    </r>
    <r>
      <rPr>
        <b/>
        <sz val="10"/>
        <color theme="1"/>
        <rFont val="Arial"/>
        <family val="2"/>
      </rPr>
      <t>Cry2Ab2</t>
    </r>
    <r>
      <rPr>
        <sz val="10"/>
        <color theme="1"/>
        <rFont val="Arial"/>
        <family val="2"/>
      </rPr>
      <t xml:space="preserve">
3.37 - 9.54
21.84 - 936
0.68 - 179
5.86 - 11.07
8.51 - 14.81
4.77 - 11.46
4.54 - 9.02
3.23 - 6.92
12.61 - 60.82
9.99 - 21.47
3.96 - 10.18
3.60 - 1084
0.43 - 18.27
6.43 - 12.34</t>
    </r>
  </si>
  <si>
    <r>
      <rPr>
        <b/>
        <sz val="10"/>
        <color theme="1"/>
        <rFont val="Arial"/>
        <family val="2"/>
      </rPr>
      <t>Cry1Ac</t>
    </r>
    <r>
      <rPr>
        <sz val="10"/>
        <color theme="1"/>
        <rFont val="Arial"/>
        <family val="2"/>
      </rPr>
      <t xml:space="preserve">
1.0
1.4
0.8
2.2
0.9
0.9
1.9
1.6
0.5
3.1
2.6
2.8
1.1
0.9
2.1
</t>
    </r>
    <r>
      <rPr>
        <b/>
        <sz val="10"/>
        <color theme="1"/>
        <rFont val="Arial"/>
        <family val="2"/>
      </rPr>
      <t>Cry2Ab2</t>
    </r>
    <r>
      <rPr>
        <sz val="10"/>
        <color theme="1"/>
        <rFont val="Arial"/>
        <family val="2"/>
      </rPr>
      <t xml:space="preserve">
2.2
0.9
0.4
2.1
2.5
1.0
3.1
2.2
1.2
1.6
1.5
1.0
2.3
1.8</t>
    </r>
  </si>
  <si>
    <r>
      <rPr>
        <b/>
        <sz val="10"/>
        <color theme="1"/>
        <rFont val="Arial"/>
        <family val="2"/>
      </rPr>
      <t>Cry1Ac</t>
    </r>
    <r>
      <rPr>
        <sz val="10"/>
        <color theme="1"/>
        <rFont val="Arial"/>
        <family val="2"/>
      </rPr>
      <t xml:space="preserve">
10.8
8.1
6.7
2.6
2.2
3.4
1.4
4.8
4.0
4.7
10.9
5.0
5.9
0.9
0.1
</t>
    </r>
    <r>
      <rPr>
        <b/>
        <sz val="10"/>
        <color theme="1"/>
        <rFont val="Arial"/>
        <family val="2"/>
      </rPr>
      <t>Cry2Ab2</t>
    </r>
    <r>
      <rPr>
        <sz val="10"/>
        <color theme="1"/>
        <rFont val="Arial"/>
        <family val="2"/>
      </rPr>
      <t xml:space="preserve">
1.0
4.9
2.1
4.0
3.8
9.1
4.7
3.9
5.1
4.0
7.9
9.3
19.8
4.2</t>
    </r>
  </si>
  <si>
    <t>Germany F17, Serbia F5 + F6, Romania F6, Austria F6, Slovakia F6</t>
  </si>
  <si>
    <t>incorporated</t>
  </si>
  <si>
    <t>14 d</t>
  </si>
  <si>
    <t>leaf powder incorporated</t>
  </si>
  <si>
    <t>~ 20</t>
  </si>
  <si>
    <t>~ 2800</t>
  </si>
  <si>
    <t>Tukey's HSD test (P=0.05)</t>
  </si>
  <si>
    <t>% mortality not LC50</t>
  </si>
  <si>
    <t>4-day old larvae</t>
  </si>
  <si>
    <t>various</t>
  </si>
  <si>
    <t>96 x various</t>
  </si>
  <si>
    <t>0.25 - 0.36</t>
  </si>
  <si>
    <t>1.7979 ±0.059</t>
  </si>
  <si>
    <t>India</t>
  </si>
  <si>
    <t>Cry1Aa, Cry1Ab, Cry1Ac</t>
  </si>
  <si>
    <t>4 d</t>
  </si>
  <si>
    <r>
      <rPr>
        <sz val="10"/>
        <color theme="1"/>
        <rFont val="Calibri"/>
        <family val="2"/>
      </rPr>
      <t>≥</t>
    </r>
    <r>
      <rPr>
        <sz val="10"/>
        <color theme="1"/>
        <rFont val="Arial"/>
        <family val="2"/>
      </rPr>
      <t xml:space="preserve"> 350</t>
    </r>
  </si>
  <si>
    <t>F1</t>
  </si>
  <si>
    <t>maximum likelihood programme</t>
  </si>
  <si>
    <t>incorporated,
spore-crystal-complex and pure toxin</t>
  </si>
  <si>
    <r>
      <rPr>
        <b/>
        <sz val="10"/>
        <color theme="1"/>
        <rFont val="Arial"/>
        <family val="2"/>
      </rPr>
      <t>Cry1Aa</t>
    </r>
    <r>
      <rPr>
        <sz val="10"/>
        <color theme="1"/>
        <rFont val="Arial"/>
        <family val="2"/>
      </rPr>
      <t xml:space="preserve">
1.3 ± 0.5
1.7 ± 0.4
1.2 ± 0.4
3.1 ± 0.6
</t>
    </r>
    <r>
      <rPr>
        <b/>
        <sz val="10"/>
        <color theme="1"/>
        <rFont val="Arial"/>
        <family val="2"/>
      </rPr>
      <t>Cry1Ab</t>
    </r>
    <r>
      <rPr>
        <sz val="10"/>
        <color theme="1"/>
        <rFont val="Arial"/>
        <family val="2"/>
      </rPr>
      <t xml:space="preserve">
1.6 ± 0.5
2.4 ± 0.4
2.0 ± 0.4
0.7 ± 0.2
</t>
    </r>
    <r>
      <rPr>
        <b/>
        <sz val="10"/>
        <color theme="1"/>
        <rFont val="Arial"/>
        <family val="2"/>
      </rPr>
      <t>Cry1Ac</t>
    </r>
    <r>
      <rPr>
        <sz val="10"/>
        <color theme="1"/>
        <rFont val="Arial"/>
        <family val="2"/>
      </rPr>
      <t xml:space="preserve">
1.1 ± 0.4
1.6 ± 0.4
2.8 ± 0.5
3.0 ± 0.6
</t>
    </r>
    <r>
      <rPr>
        <b/>
        <sz val="10"/>
        <color theme="1"/>
        <rFont val="Arial"/>
        <family val="2"/>
      </rPr>
      <t>HD-73</t>
    </r>
    <r>
      <rPr>
        <sz val="10"/>
        <color theme="1"/>
        <rFont val="Arial"/>
        <family val="2"/>
      </rPr>
      <t xml:space="preserve">
1.3 ± 0.4
1.8 ± 0.2
2.2 ± 0.4
1.6 ± 0.2
1.6 ± 0.3
1.5 ± 0.3
1.7 ± 0.2
3.3 ± 0.4
2.9 ± 0.4
3.5 ± 0.4
1.7 ± 0.3
</t>
    </r>
    <r>
      <rPr>
        <b/>
        <sz val="10"/>
        <color theme="1"/>
        <rFont val="Arial"/>
        <family val="2"/>
      </rPr>
      <t>2.6 ± 0.4
HD-1</t>
    </r>
    <r>
      <rPr>
        <sz val="10"/>
        <color theme="1"/>
        <rFont val="Arial"/>
        <family val="2"/>
      </rPr>
      <t xml:space="preserve">
1.6 ± 0.2
1.5 ± 0.3
1.5 ± 0.2
0.8 ± 0.3
1.2 ± 0.3
1.1 ± 0.2</t>
    </r>
  </si>
  <si>
    <t>5 d</t>
  </si>
  <si>
    <r>
      <rPr>
        <b/>
        <sz val="10"/>
        <color theme="1"/>
        <rFont val="Arial"/>
        <family val="2"/>
      </rPr>
      <t>Cry1Ac</t>
    </r>
    <r>
      <rPr>
        <sz val="10"/>
        <color theme="1"/>
        <rFont val="Arial"/>
        <family val="2"/>
      </rPr>
      <t xml:space="preserve">
18.2 - 28.1
18.9 - 29.8
20.4  -30.6
24.0 - 42.7
25.2 - 50.9
37.1 - 49.6
35.4 - 67.5
35.4 - 95.0
49.5 - 71.9
37.5 - 93.0
47.7 - 80.6
36.9 - 104.0
53.2 - 96.9
65.2 - 105.5
67.1 - 102.6
74.8 - 111.9
78.3 - 138.8
50.8 - 93.6
</t>
    </r>
    <r>
      <rPr>
        <b/>
        <sz val="10"/>
        <color theme="1"/>
        <rFont val="Arial"/>
        <family val="2"/>
      </rPr>
      <t>Cry</t>
    </r>
    <r>
      <rPr>
        <b/>
        <sz val="10"/>
        <color rgb="FFFF0000"/>
        <rFont val="Arial"/>
        <family val="2"/>
      </rPr>
      <t>2</t>
    </r>
    <r>
      <rPr>
        <b/>
        <sz val="10"/>
        <color theme="1"/>
        <rFont val="Arial"/>
        <family val="2"/>
      </rPr>
      <t>Ab</t>
    </r>
    <r>
      <rPr>
        <sz val="10"/>
        <color theme="1"/>
        <rFont val="Arial"/>
        <family val="2"/>
      </rPr>
      <t xml:space="preserve">
92.3 - 166.2
138.8 - 219.0
66.0 - 125.2
135.4 - 250
169.9 - 313.6
155.2 - 389.9
106.0 - 502.9
188.2 - 362.2
175.2 - 408.8
233.2 - 381.9
163.8 - 500.8
256.0 - 438.9
257.9 - 488.3
333.0 - 451
294.7 - 547.2
328.9 - 604.8
322.8 - 654.6
385.9 - 588.1
622.3 - 1197.8
123.7 - 190.0
5.42 - 11.71
3.61 - 5.41
11.67 - 18.39
4.41 - 8.06
6.87 - 13.52
20.13 - 36.56</t>
    </r>
  </si>
  <si>
    <r>
      <rPr>
        <b/>
        <sz val="10"/>
        <color theme="1"/>
        <rFont val="Arial"/>
        <family val="2"/>
      </rPr>
      <t>Cry1Ac</t>
    </r>
    <r>
      <rPr>
        <sz val="10"/>
        <color theme="1"/>
        <rFont val="Arial"/>
        <family val="2"/>
      </rPr>
      <t xml:space="preserve">
3.0
2.3
3.1
1.7
2.3
2.6
1.8
2.0
2.6
2.1
2.5
1.8
2.2
2.7
1.9
2.3
2.4
2.3 ± 0.1
1.7  ± 0.1
</t>
    </r>
    <r>
      <rPr>
        <b/>
        <sz val="10"/>
        <color theme="1"/>
        <rFont val="Arial"/>
        <family val="2"/>
      </rPr>
      <t>Cry</t>
    </r>
    <r>
      <rPr>
        <b/>
        <sz val="10"/>
        <color rgb="FFFF0000"/>
        <rFont val="Arial"/>
        <family val="2"/>
      </rPr>
      <t>2</t>
    </r>
    <r>
      <rPr>
        <b/>
        <sz val="10"/>
        <color theme="1"/>
        <rFont val="Arial"/>
        <family val="2"/>
      </rPr>
      <t>Ab</t>
    </r>
    <r>
      <rPr>
        <sz val="10"/>
        <color theme="1"/>
        <rFont val="Arial"/>
        <family val="2"/>
      </rPr>
      <t xml:space="preserve">
1.2
2.5
2.4
1.6
2.2
1.6
1.5
1.5
1.7
1.7
1.7
1.9
1.9
2.2
1.7
2.4
1.8
2.2
1.6
1.9 ± 0.1
1.9 ± 0.2
1.5
1.4
1.3
1.9
1.9
2.0</t>
    </r>
  </si>
  <si>
    <r>
      <rPr>
        <b/>
        <sz val="10"/>
        <color theme="1"/>
        <rFont val="Arial"/>
        <family val="2"/>
      </rPr>
      <t xml:space="preserve">Cry1Ac </t>
    </r>
    <r>
      <rPr>
        <b/>
        <sz val="10"/>
        <color rgb="FFFF0000"/>
        <rFont val="Arial"/>
        <family val="2"/>
      </rPr>
      <t>LC50 (IC50?)</t>
    </r>
    <r>
      <rPr>
        <sz val="10"/>
        <color theme="1"/>
        <rFont val="Arial"/>
        <family val="2"/>
      </rPr>
      <t xml:space="preserve">
Boggabilla NSW (F2) 23.3 ng/cm2
Burren Junction NSW (F1) 24.4 ng/cm2
St. George QLD (F2) 25.4 ng/cm2
Jimbour QLD (F1) 33.1 ng/cm2
Wee Waa NSW (F1) 37.6 ng/cm2
Hillston NSW (F1) 43.0 ng/cm2
Edgeroi NSW (F2) 50.2 ng/cm2
Emerald QLD (F1) 59.8 ng/cm2
Wee Waa NSW (F1) 60.1 ng/cm2
Kununurra WA (F2) 62.2 ng/cm2
GriYth NSW (F2) 63.0 ng/cm2
Goondiwindi QLD (F2) 68.3 ng/cm2
Mareeba QLD (F1) 72.3 ng/cm2
Bundaberg QLD (F1) 82.8 ng/cm2
Emerald QLD (F2) 83.0 ng/cm2
Moree NSW (F1) 91.6 ng/cm2
Kingaroy QLD (F1) 107.6 ng/cm2
Average ± SE 58.1 ± 6.2 ng/cm2
ANGR 69.6 ± 4.0 ng/cm2
</t>
    </r>
    <r>
      <rPr>
        <b/>
        <sz val="10"/>
        <color theme="1"/>
        <rFont val="Arial"/>
        <family val="2"/>
      </rPr>
      <t>Cry2Ab</t>
    </r>
    <r>
      <rPr>
        <sz val="10"/>
        <color theme="1"/>
        <rFont val="Arial"/>
        <family val="2"/>
      </rPr>
      <t xml:space="preserve">
Boggabilla NSW (F2) 63.5 ng/cm2
Kununurra WA (F3) 89.9 ng/cm2
St George QLD (F2) 94.3 ng/cm2
Burren Junction (F1) 94.9 ng/cm2
Bundaberg QLD (F1) 115.8 ng/cm2
Goondiwindi QLD (F2) 130.3 ng/cm2
Moree NSW (F1) 132.3 ng/cm2
Hillston NSW (F1) 133.8 ng/cm2
Katherine NT (F2) 139.7 ng/cm2
Jimbour QLD (F2) 151.5 ng/cm2
Maules Ck. NSW (F3) 168.0 ng/cm2
Griffith NSW (F1) 171.6 ng/cm2
Wee Waa NSW (F1) 179.3 ng/cm2
Emerald QLD (F1) 193.6 ng/cm2
Edgeroi NSW (F2) 199.2 ng/cm2
Wee Waa NSW (F1) 230.0 ng/cm2
Kingaroy QLD (F1) 232.7 ng/cm2
Emerald QLD (F1) 237.8 ng/cm2
Griffith NSW (F1) 420.2 ng/cm2
Average ± SE  167.3 ± 17.7 ng/cm2
ANGR   154.6 ± 36.2 ng/cm2
ANGR
HD73 Neonate 7.6 </t>
    </r>
    <r>
      <rPr>
        <sz val="10"/>
        <color theme="1"/>
        <rFont val="Calibri"/>
        <family val="2"/>
      </rPr>
      <t>µg/</t>
    </r>
    <r>
      <rPr>
        <sz val="10"/>
        <color theme="1"/>
        <rFont val="Arial"/>
        <family val="2"/>
      </rPr>
      <t>ml
HD73 3rd 4.4 µg/ml
HD73 (GeneSearch) Neonate 14.6 µg/ml
HD73 (GeneSearch) 3rd 6.1 µg/ml
Cry2Ab Neonate 9.9 µg/ml
Cry2Ab 3rd 27.2 µg/ml</t>
    </r>
  </si>
  <si>
    <r>
      <t xml:space="preserve">512 </t>
    </r>
    <r>
      <rPr>
        <sz val="10"/>
        <color rgb="FFFF0000"/>
        <rFont val="Arial"/>
        <family val="2"/>
      </rPr>
      <t>(32 per conc)</t>
    </r>
  </si>
  <si>
    <r>
      <t xml:space="preserve">USA: </t>
    </r>
    <r>
      <rPr>
        <sz val="10"/>
        <color rgb="FFFF0000"/>
        <rFont val="Arial"/>
        <family val="2"/>
      </rPr>
      <t>Minnesota Lab-Strain
Weitere Standorte? Komische Kreuzung. Eigentlich alles uninteressant.</t>
    </r>
  </si>
  <si>
    <r>
      <rPr>
        <sz val="10"/>
        <color rgb="FFFF0000"/>
        <rFont val="Arial"/>
        <family val="2"/>
      </rPr>
      <t xml:space="preserve">LC50 und GI50=LC50 </t>
    </r>
    <r>
      <rPr>
        <sz val="10"/>
        <color theme="1"/>
        <rFont val="Arial"/>
        <family val="2"/>
      </rPr>
      <t xml:space="preserve">
Cry1Ac 1.1 µg/ml, </t>
    </r>
    <r>
      <rPr>
        <sz val="10"/>
        <color rgb="FFFF0000"/>
        <rFont val="Arial"/>
        <family val="2"/>
      </rPr>
      <t>0.15</t>
    </r>
    <r>
      <rPr>
        <sz val="10"/>
        <color theme="1"/>
        <rFont val="Arial"/>
        <family val="2"/>
      </rPr>
      <t xml:space="preserve">
Cry2Ab 2.14 µg/ml </t>
    </r>
    <r>
      <rPr>
        <sz val="10"/>
        <color rgb="FFFF0000"/>
        <rFont val="Arial"/>
        <family val="2"/>
      </rPr>
      <t>0.26</t>
    </r>
  </si>
  <si>
    <r>
      <rPr>
        <sz val="10"/>
        <color rgb="FFFF0000"/>
        <rFont val="Arial"/>
        <family val="2"/>
      </rPr>
      <t xml:space="preserve">RANGE:
</t>
    </r>
    <r>
      <rPr>
        <sz val="10"/>
        <color theme="1"/>
        <rFont val="Arial"/>
        <family val="2"/>
      </rPr>
      <t xml:space="preserve">0.2 - 2.28, </t>
    </r>
    <r>
      <rPr>
        <sz val="10"/>
        <color rgb="FFFF0000"/>
        <rFont val="Arial"/>
        <family val="2"/>
      </rPr>
      <t>0.05-0.38</t>
    </r>
    <r>
      <rPr>
        <sz val="10"/>
        <color theme="1"/>
        <rFont val="Arial"/>
        <family val="2"/>
      </rPr>
      <t xml:space="preserve">
0.65 - 5.9, </t>
    </r>
    <r>
      <rPr>
        <sz val="10"/>
        <color rgb="FFFF0000"/>
        <rFont val="Arial"/>
        <family val="2"/>
      </rPr>
      <t>0.04-0.55</t>
    </r>
  </si>
  <si>
    <r>
      <t xml:space="preserve">7 </t>
    </r>
    <r>
      <rPr>
        <sz val="10"/>
        <color rgb="FFFF0000"/>
        <rFont val="Arial"/>
        <family val="2"/>
      </rPr>
      <t>(8)</t>
    </r>
    <r>
      <rPr>
        <sz val="10"/>
        <color theme="1"/>
        <rFont val="Arial"/>
        <family val="2"/>
      </rPr>
      <t xml:space="preserve"> each toxin</t>
    </r>
  </si>
  <si>
    <r>
      <rPr>
        <sz val="10"/>
        <color rgb="FFFF0000"/>
        <rFont val="Arial"/>
        <family val="2"/>
      </rPr>
      <t>up to</t>
    </r>
    <r>
      <rPr>
        <sz val="10"/>
        <color theme="1"/>
        <rFont val="Arial"/>
        <family val="2"/>
      </rPr>
      <t xml:space="preserve"> 5</t>
    </r>
  </si>
  <si>
    <t>China, Henan Province
(Lab-Strain)</t>
  </si>
  <si>
    <r>
      <rPr>
        <sz val="10"/>
        <color rgb="FFFF0000"/>
        <rFont val="Arial"/>
        <family val="2"/>
      </rPr>
      <t>LC50</t>
    </r>
    <r>
      <rPr>
        <sz val="10"/>
        <color theme="1"/>
        <rFont val="Arial"/>
        <family val="2"/>
      </rPr>
      <t xml:space="preserve">
0.30 µg/ml</t>
    </r>
  </si>
  <si>
    <r>
      <rPr>
        <b/>
        <sz val="10"/>
        <color rgb="FFFF0000"/>
        <rFont val="Arial"/>
        <family val="2"/>
      </rPr>
      <t>LC50</t>
    </r>
    <r>
      <rPr>
        <b/>
        <sz val="10"/>
        <color theme="1"/>
        <rFont val="Arial"/>
        <family val="2"/>
      </rPr>
      <t xml:space="preserve">
Cry1Aa </t>
    </r>
    <r>
      <rPr>
        <sz val="10"/>
        <color theme="1"/>
        <rFont val="Arial"/>
        <family val="2"/>
      </rPr>
      <t xml:space="preserve">
Delhi 2600 µg/ml
Palam 384 µg/ml
Amravati 4050 µg/ml
Akola 574 µg/ml
</t>
    </r>
    <r>
      <rPr>
        <b/>
        <sz val="10"/>
        <color theme="1"/>
        <rFont val="Arial"/>
        <family val="2"/>
      </rPr>
      <t xml:space="preserve">Cry1Ab </t>
    </r>
    <r>
      <rPr>
        <sz val="10"/>
        <color theme="1"/>
        <rFont val="Arial"/>
        <family val="2"/>
      </rPr>
      <t xml:space="preserve">
Delhi 691 µg/ml
Palam 54 µg/ml
Amravati 291 µg/ml
Akola 431 µg/ml
</t>
    </r>
    <r>
      <rPr>
        <b/>
        <sz val="10"/>
        <color theme="1"/>
        <rFont val="Arial"/>
        <family val="2"/>
      </rPr>
      <t>Cry1Ac</t>
    </r>
    <r>
      <rPr>
        <sz val="10"/>
        <color theme="1"/>
        <rFont val="Arial"/>
        <family val="2"/>
      </rPr>
      <t xml:space="preserve">
Delhi 206 µg/ml
Palam 23 µg/ml
Amravati 263 µg/ml
Akola 372 µg/ml
</t>
    </r>
    <r>
      <rPr>
        <b/>
        <sz val="10"/>
        <color theme="1"/>
        <rFont val="Arial"/>
        <family val="2"/>
      </rPr>
      <t xml:space="preserve">HD-73 </t>
    </r>
    <r>
      <rPr>
        <sz val="10"/>
        <color theme="1"/>
        <rFont val="Arial"/>
        <family val="2"/>
      </rPr>
      <t xml:space="preserve">
Delhi 31 µg/ml
Delhi 113 µg/ml
Palam 22 µg/ml
Delhi 123 µg/ml
Guntur 72 µg/ml
Bhatinda 43 µg/ml
Akola 81 µg/ml
Muktsar 50 µg/ml
Navsari -I 40 µg/ml
Amravati 63 µg/ml
Mansa 69 µg/ml
Bharuch 91 µg/ml
</t>
    </r>
    <r>
      <rPr>
        <b/>
        <sz val="10"/>
        <color theme="1"/>
        <rFont val="Arial"/>
        <family val="2"/>
      </rPr>
      <t xml:space="preserve">HD-1 </t>
    </r>
    <r>
      <rPr>
        <sz val="10"/>
        <color theme="1"/>
        <rFont val="Arial"/>
        <family val="2"/>
      </rPr>
      <t xml:space="preserve">
Delhi 54 µg/ml
Guntur 175 µg/ml
Delhi 35 µg/ml
Akola 253 µg/ml
Amravati 494 µg/ml
Palam 105 µg/ml</t>
    </r>
  </si>
  <si>
    <r>
      <rPr>
        <b/>
        <sz val="10"/>
        <color rgb="FFFF0000"/>
        <rFont val="Arial"/>
        <family val="2"/>
      </rPr>
      <t>FL (95%)</t>
    </r>
    <r>
      <rPr>
        <b/>
        <sz val="10"/>
        <color theme="1"/>
        <rFont val="Arial"/>
        <family val="2"/>
      </rPr>
      <t xml:space="preserve">
Cry1Aa </t>
    </r>
    <r>
      <rPr>
        <sz val="10"/>
        <color theme="1"/>
        <rFont val="Arial"/>
        <family val="2"/>
      </rPr>
      <t xml:space="preserve">
1353 - 45823
233 - 553
2142 - 42000
447 - 707
</t>
    </r>
    <r>
      <rPr>
        <b/>
        <sz val="10"/>
        <color theme="1"/>
        <rFont val="Arial"/>
        <family val="2"/>
      </rPr>
      <t xml:space="preserve">Cry1Ab </t>
    </r>
    <r>
      <rPr>
        <sz val="10"/>
        <color theme="1"/>
        <rFont val="Arial"/>
        <family val="2"/>
      </rPr>
      <t xml:space="preserve">
482 - 1356
38 - 71
198 - 375
242 - 4106
</t>
    </r>
    <r>
      <rPr>
        <b/>
        <sz val="10"/>
        <color theme="1"/>
        <rFont val="Arial"/>
        <family val="2"/>
      </rPr>
      <t>Cry1Ac</t>
    </r>
    <r>
      <rPr>
        <sz val="10"/>
        <color theme="1"/>
        <rFont val="Arial"/>
        <family val="2"/>
      </rPr>
      <t xml:space="preserve"> 
51 - 354
3 - 44
194 - 338
233 - 470
</t>
    </r>
    <r>
      <rPr>
        <b/>
        <sz val="10"/>
        <color theme="1"/>
        <rFont val="Arial"/>
        <family val="2"/>
      </rPr>
      <t>HD-73</t>
    </r>
    <r>
      <rPr>
        <sz val="10"/>
        <color theme="1"/>
        <rFont val="Arial"/>
        <family val="2"/>
      </rPr>
      <t xml:space="preserve"> 
5 - 53
89 - 140
15 - 27
90 - 157
46 - 99
19 - 68
62 - 100
39 - 60
29 - 49
53 - 72
45 - 93
73 - 112
</t>
    </r>
    <r>
      <rPr>
        <b/>
        <sz val="10"/>
        <color theme="1"/>
        <rFont val="Arial"/>
        <family val="2"/>
      </rPr>
      <t xml:space="preserve">HD-1 </t>
    </r>
    <r>
      <rPr>
        <sz val="10"/>
        <color theme="1"/>
        <rFont val="Arial"/>
        <family val="2"/>
      </rPr>
      <t xml:space="preserve">
37 - 74
115 - 250
22 - 50
149 - 574
304 - 804
75 - 148</t>
    </r>
  </si>
  <si>
    <t xml:space="preserve">F1
</t>
  </si>
  <si>
    <r>
      <rPr>
        <sz val="10"/>
        <color rgb="FFFF0000"/>
        <rFont val="Arial"/>
        <family val="2"/>
      </rPr>
      <t>LC50</t>
    </r>
    <r>
      <rPr>
        <sz val="10"/>
        <color theme="1"/>
        <rFont val="Arial"/>
        <family val="2"/>
      </rPr>
      <t xml:space="preserve">
0.02 µg/cm2</t>
    </r>
  </si>
  <si>
    <r>
      <rPr>
        <sz val="10"/>
        <color rgb="FFFF0000"/>
        <rFont val="Arial"/>
        <family val="2"/>
      </rPr>
      <t>95% CL</t>
    </r>
    <r>
      <rPr>
        <sz val="10"/>
        <color theme="1"/>
        <rFont val="Arial"/>
        <family val="2"/>
      </rPr>
      <t xml:space="preserve">
0.01 - 0.02</t>
    </r>
  </si>
  <si>
    <r>
      <rPr>
        <b/>
        <sz val="10"/>
        <color rgb="FFFF0000"/>
        <rFont val="Arial"/>
        <family val="2"/>
      </rPr>
      <t>LC50 (EC50, IC50 fehlen noch)</t>
    </r>
    <r>
      <rPr>
        <b/>
        <sz val="10"/>
        <color theme="1"/>
        <rFont val="Arial"/>
        <family val="2"/>
      </rPr>
      <t xml:space="preserve">
Cry1Ac </t>
    </r>
    <r>
      <rPr>
        <sz val="10"/>
        <color theme="1"/>
        <rFont val="Arial"/>
        <family val="2"/>
      </rPr>
      <t xml:space="preserve">
Benin Gomparou 0.38 µg/ml
Benin Attogon 1.80 µg/ml
Benin Sehoue 16.71 µg/ml
Cameroon Djalingo 6.86 µg/ml
Cameroon Gaschiga 4.57 µg/ml
Cameroon Guider 5.31 µg/ml
Cameroon Mokong 6.20 µg/ml
Cameroon Tchatibali 4.67 µg/ml
Cameroon Tchollire 7.71 µg/ml
Cameroon Mokong 6.88 µg/ml
Cameroon Tchollire 8.31 µg/ml
Cameroon Gaschiga 5.90 µg/ml
Chad Doba 2.87 µg/ml
Chad Sorga 3.26 µg/ml
Nigeria Gombe 8.64 µg/ml
</t>
    </r>
    <r>
      <rPr>
        <b/>
        <sz val="10"/>
        <color theme="1"/>
        <rFont val="Arial"/>
        <family val="2"/>
      </rPr>
      <t>Cry2Ab2</t>
    </r>
    <r>
      <rPr>
        <sz val="10"/>
        <color theme="1"/>
        <rFont val="Arial"/>
        <family val="2"/>
      </rPr>
      <t xml:space="preserve">
Benin Gomparou 6.15
Benin Attogon 50.71
Benin Sehoue 34.00
Cameroon Djalingo 8.48
Cameroon Gaschiga 11.42
Cameroon Guider 7.03
Cameroon Mokong 6.97
Cameroon Tchatibali 5.12
Cameroon Tchollire 20.91
Cameroon Mokong 13.90
Cameroon Tchollire 6.72
Cameroon Gaschiga 9.75
Chad Doba 7.85
Chad Sorga 9.02</t>
    </r>
  </si>
  <si>
    <t xml:space="preserve">LAS (France, Switzerland Mix of 3 strains) </t>
  </si>
  <si>
    <t>India, lab strain</t>
  </si>
  <si>
    <t>Cry1Ac protoxin and activated toxin</t>
  </si>
  <si>
    <t>8 x 30</t>
  </si>
  <si>
    <t>6 d</t>
  </si>
  <si>
    <t>LC50
2.29 ng/ml</t>
  </si>
  <si>
    <t>Fiducial Limit
1.31 - 4.00</t>
  </si>
  <si>
    <t>Spain greenhouse strain (Bt treated), Lab strain (10 y without Bt)</t>
  </si>
  <si>
    <t>Cry1Ab protoxin and activated</t>
  </si>
  <si>
    <t>GI50</t>
  </si>
  <si>
    <t xml:space="preserve">Crava, C. M., Bel, Y., Ferré, J., &amp; Escriche, B. </t>
  </si>
  <si>
    <t>Cry1Aa, Cry2Aa,
Cry1Ab,
Cry1Ac
all activated</t>
  </si>
  <si>
    <t>LC50</t>
  </si>
  <si>
    <t>LC90</t>
  </si>
  <si>
    <t>trypsin-activated Cry1Ab, Cry1Ac, Cry1F,
full-length and trypsin-activated Cry1Aa, Cry1Ab</t>
  </si>
  <si>
    <r>
      <rPr>
        <sz val="10"/>
        <color theme="1"/>
        <rFont val="Calibri"/>
        <family val="2"/>
      </rPr>
      <t>≥</t>
    </r>
    <r>
      <rPr>
        <sz val="10"/>
        <color theme="1"/>
        <rFont val="Arial"/>
        <family val="2"/>
      </rPr>
      <t>3</t>
    </r>
  </si>
  <si>
    <t>Minnesota strain (KY), 
Illinois strain (WaIL)</t>
  </si>
  <si>
    <t>LC50
Cry1Ab (KY) 9.5 ng/cm2
Cry1Ac (KY) 29.9 ng/cm2
Cry1F (KY) 18.7 ng/cm2
Cry1Aa full-length (WaIL) 0.6 ng/cm2
Cry1Aa (WaIL) 8.0 ng/cm2
Cry1Ab full-length (WaIL) 2.2 ng/cm2
Cry1Ab (WaIL) 1.8 ng/cm2</t>
  </si>
  <si>
    <t>95% FL
Cry1Ab (KY) 5.6 - 16.8
Cry1Ac (KY) 23.4 - 37.3
Cry1F (KY) 15.2 - 22.9
Cry1Aa full (WaIL) 0.4 - 0.9
Cry1Aa (WaIL) 6.6 - 9.6
Cry1Ab full (WaIL) 1.8 - 2.7
Cry1Ab (WaIL) 1.2 - 2.3</t>
  </si>
  <si>
    <r>
      <t xml:space="preserve">Slope </t>
    </r>
    <r>
      <rPr>
        <sz val="10"/>
        <color theme="1"/>
        <rFont val="Calibri"/>
        <family val="2"/>
      </rPr>
      <t>±</t>
    </r>
    <r>
      <rPr>
        <sz val="10"/>
        <color theme="1"/>
        <rFont val="Arial"/>
        <family val="2"/>
      </rPr>
      <t xml:space="preserve"> SE
1.94 ± 0.18
2.19 ± 0.18
2.12 ± 0.20
2.62 ± 0.31
3.18 ± 0.39
2.18 ± 0.35
1.99 ± 0.27</t>
    </r>
  </si>
  <si>
    <t>trypsin-activated Cry1Ab</t>
  </si>
  <si>
    <t>Iowa and Nebraska (FIELD)</t>
  </si>
  <si>
    <t>F6</t>
  </si>
  <si>
    <t>LC50 8 ng/cm2</t>
  </si>
  <si>
    <t>95% FL 7 - 10</t>
  </si>
  <si>
    <t>Slope ± SE
3.5 ± 0.4</t>
  </si>
  <si>
    <t>1.1</t>
  </si>
  <si>
    <t>Iowa and Nebraska (F10)
Lombardia/Italy (F100)</t>
  </si>
  <si>
    <t>F10
F100</t>
  </si>
  <si>
    <t>trypsin-activated Cry1Ab from 3 different sources</t>
  </si>
  <si>
    <t>F10 1148
F100 1215</t>
  </si>
  <si>
    <t xml:space="preserve">
6.2–8.6
4.0–5.8
4.7–15.8
4.2–8.7
3.5–9.9
4.6–6.7</t>
  </si>
  <si>
    <t xml:space="preserve">
16.3
15.0
29.7
24.3
25.5
17.3</t>
  </si>
  <si>
    <t xml:space="preserve">
13.2–22.0
11.8–20.9
17.3–113.5
15.5–49.8
15.1–61.5
13.5–24.1</t>
  </si>
  <si>
    <t>Slope ± SE
3.78 ± 0.49
2.60 ± 0.25
2.57 ± 0.30
2.11 ± 0.18
2.07 ± 0.20
2.62 ± 0.25</t>
  </si>
  <si>
    <t xml:space="preserve">
0.8
0.2
2.4
6.1
4.5
2.2</t>
  </si>
  <si>
    <t xml:space="preserve">
4
3
2
4
3
3</t>
  </si>
  <si>
    <t>Minnesota strain (KY)</t>
  </si>
  <si>
    <t>6 - 8</t>
  </si>
  <si>
    <t>LC50 30.6 ng/cm2</t>
  </si>
  <si>
    <t>24.1 - 42.6</t>
  </si>
  <si>
    <t>2.2 ± 0.4</t>
  </si>
  <si>
    <t>1.6</t>
  </si>
  <si>
    <t xml:space="preserve">Crespo, A. L. B., Rodrigo-Simón, A., Siqueira, H. A. A., Pereira, E. J. G., Ferré, J., &amp; Siegfried, B. D. </t>
  </si>
  <si>
    <t>Agrotis</t>
  </si>
  <si>
    <t>Agrotis ipsilon</t>
  </si>
  <si>
    <t>activated Protoxin of:
Cry1Aa3 Cry1Ab3
Cry1Ac4 Cry1Ca2 
Cry1Da 
Cry1Ea
Cry1Fa1
Cry1Ja1
Cry2Aa1  Cry2Ab2
Cry9Ca</t>
  </si>
  <si>
    <t>Pennsylvania</t>
  </si>
  <si>
    <t>Protoxin and trypsin-activated toxin of:
Cry1Aa
Cry1Ab
Cry1Ac
Cry1Ba 
Cry1Ca
Cry1Cb 
Cry1Da
Cry1Db 
Cry1Ea
Cry1Fa
Cry1Fb
Cry1Ia
Cry9Ca
Cry9Ca mutant
Hybrids
Cry1Aa/1Fb
Cry1Fb/1Aa</t>
  </si>
  <si>
    <t xml:space="preserve">95% fiducial limits
Wild-type Protoxin       Toxin
Cry1Aa   1,040–1,910  1,000–1,900
Cry1Fb   3,320–7,240   2,320–4,210
Cry9Ca    210–559 
Mutant  
Cry9Ca   2,050–4,250 
Hybrids  
Cry1Aa/1Fb  
SN53       930–1,470      745–1,350
SN54       513–921         411–961
SN55       383–862         471–943
SN56       572–1,402      577–2,040
Cry1Fb/1Aa  
SN57     2,570–9,850 
SN58     4,830–14,700 
</t>
  </si>
  <si>
    <t xml:space="preserve">Protein LC50
Wild-type Protoxin     Toxin
Cry1Aa        1,420     1,400 
Cry1Ab     &gt;16,000 &gt;16,000
Cry1Ac     &gt;16,000 &gt;16,000
Cry1Ba     &gt;16,000 &gt;16,000
Cry1Ca     &gt;16,000 &gt;16,000
Cry1Cb     &gt;16,000 &gt;16,000
Cry1Da     &gt;16,000 &gt;16,000
Cry1Db     &gt;16,000 &gt;16,000
Cry1Ea     &gt;16,000 &gt;16,000
Cry1Fa     &gt;16,000 &gt;16,000
Cry1Fb         4,530     3,110
Cry1Ia       &gt;16,000 &gt;16,000
Cry9Ca            376 
Mutant  
Cry9Ca         2,840  
Hybrids  
Cry1Aa/1Fb  
SN53            1,170     1,010 
SN54               698       640
SN55               575       661
SN56               864       952 
Cry1Fb/1Aa  
SN57            4,180
SN58            7,420 
SN59         &gt;16,000 </t>
  </si>
  <si>
    <t>Germany</t>
  </si>
  <si>
    <t>Cry1Ac,
Cry3A</t>
  </si>
  <si>
    <t>Crambidae,
Noctuidae</t>
  </si>
  <si>
    <t>Ostrinia,
Autographa</t>
  </si>
  <si>
    <t>Ostrinia nubilalis,
Autographa gamma</t>
  </si>
  <si>
    <t>5 d old;
6,8,10 d old</t>
  </si>
  <si>
    <t>3 x 10,
2 x 20</t>
  </si>
  <si>
    <t>10 d,
6 d</t>
  </si>
  <si>
    <t>incorporated (O.n., A.g. 6d, A.g. 10d),
surface (A.g. 8d)</t>
  </si>
  <si>
    <t>LC50 O.n. Cry1Ac 2.8;
LC50 A.g.(6d) Cry1Ac 4.7, Cry3A 7.5;
LC50 A.g.(10d) Cry1Ac 1.8, Cry3A 1.4;
LC50 A.g.(8d) Cry1Ac 4.5, Cry3A 2.5</t>
  </si>
  <si>
    <t>China (3 years, 11-17 strains) 
2001</t>
  </si>
  <si>
    <t>F2</t>
  </si>
  <si>
    <t>60-120</t>
  </si>
  <si>
    <t>IC50 µg/ml:
S strain 0.028
Kashi, Xinjiang 0.017
Jianyang, Sichuan 0.018
Wuhan, Hubei 0.019
Tianmen, Hubei 0.032
Fengyang, Anhuid 0.033
Nanjing, Jiangsud 0.037
Zhengzhou, Henand 0.014
Xinxiang, Henand 0.046
Taian, Shandong 0.021
Langfang, Hebeid 0.025
Wuqing, Tianjind 0.031
Beijing 0.046</t>
  </si>
  <si>
    <t>95% FL:
0.012 - 0.047
0.013 - 0.021
0.013 - 0.022
0.013 - 0.024
0.011 - 0.059
0.016 - 0.053
0.030 - 0.044
0.007 - 0.022
0.028 - 0.065
0.016 - 0.027
0.009 - 0.043
0.014 - 0.050
0.029 - 0.064</t>
  </si>
  <si>
    <t>IC90 µg/ml:
0.141
0.075
0.062
0.125
0.136
0.116
0.159
0.150
0.202
0.097
0.079
0.153
0.242</t>
  </si>
  <si>
    <t>± SE
1.840 ± 0.219
2.002 ± 0.256
2.336 ± 0.330
1.549 ± 0.187
2.047 ± 0.198
2.345 ± 0.215
2.019 ± 0.210
1.249 ± 0.209
2.001 ± 0.379
1.950 ± 0.293
2.596 ± 0.241
1.860 ± 0.218
1.768 ± 0.172</t>
  </si>
  <si>
    <t>Jianyang, Sichuan 0.022
Tianmen, Hubei 0.013
Yancheng, Jiangsu 0.038
Xinxiang-1, Henan 0.010
Xinxiang-2, Henand 0.020
Linqing-1, Shandong 0.062
Linqing-2, Shandongd 0.046
Taian, Shandong 0.025
Xiajin-1, Shandong 0.014
Xiajin-2, Shandong 0.037
Changdao, Shandong 0.039
Langfang-1, Hebei 0.044
Langfang-2, Hebeid 0.055
Hengshui-1, Hebei 0.021
Hengshui-2, Hebei 0.015
Beijing 0.035
Liaoyang, Liaoning 0.045</t>
  </si>
  <si>
    <t xml:space="preserve">0.011 - 0.034
0.006 - 0.020
0.011 - 0.075
0.003 - 0.017
0.014 - 0.025
0.042 - 0.088
0.019 - 0.106
0.011 - 0.039
0.008 - 0.020
0.026 - 0.050
0.022 - 0.058
0.025 - 0.073
0.042 - 0.071
0.015 - 0.028
0.005 - 0.025
0.012 - 0.065
0.037 - 0.053
</t>
  </si>
  <si>
    <t>0.099
0.079
0.216
0.088
0.124
0.752
0.209
0.128
0.122
0.263
0.703
0.212
0.462
0.165
0.078
0.155
0.218</t>
  </si>
  <si>
    <t>1.980 ±  0.228
1.645 ± 0.191
1.687 ± 0.183
1.368 ± 0.186
1.605 ± 0.209
1.183 ± 0.161
1.942 ± 0.262
1.792 ± 0.168
1.377 ± 0.263
1.508 ± 0.126
1.017 ± 0.100
1.875 ± 0.183
1.389 ± 0.160
1.447 ± 0.211
1.818 ± 0.204
1.972 ± 0.188
1.864 ± 0.164</t>
  </si>
  <si>
    <t>S strain 0.012
Wuhan, Hubei 0.015
Xinxiang-1, Henan 0.025
Xinxiang-2, Henan 0.014
Xinxiang-3, Henan 0.012
Anyang, Henan 0.005
Taian, Shandong 0.005
Changdao, Shandong 0.027
Xiajin-1, Shandong 0.062
Xiajin-2, Shandong 0.012
Xiajin-3, Shandong 0.014
Beijing 0.005
Langfang-1, Hebei 0.009
Liaoyang, Liaoning 0.044</t>
  </si>
  <si>
    <t>0.004 - 0.019
0.010 - 0.020
0.006 - 0.022
0.009 - 0.016
0.003 - 0.007
0.003 - 0.007
0.012 - 0.044
0.033 - 0.110
0.008 - 0.015
0.009 - 0.019
0.002 - 0.007
0.004 - 0.013
0.026 - 0.080</t>
  </si>
  <si>
    <t>0.084
0.055
0.116
0.040
0.093
0.030
0.026
0.111
0.223
0.051
0.062
0.023
0.024
0.283</t>
  </si>
  <si>
    <t>1.487 ± 0.220
2.266 ± 0.207
1.922 ± 0.599
2.786 ± 0.366
1.458 ± 0.203
1.730 ± 0.282
1.863 ± 0.289
2.065 ± 0.250
2.312 ± 0.218
1.986 ± 0.288
1.976 ± 0.179
1.882 ± 0.374
3.00 ± 0.3613
1.580 ± 0.175</t>
  </si>
  <si>
    <t>no relevant data</t>
  </si>
  <si>
    <t xml:space="preserve">5 locations in India </t>
  </si>
  <si>
    <t xml:space="preserve">Cry1Ac (Delfin, Protoxin?) </t>
  </si>
  <si>
    <t>directly</t>
  </si>
  <si>
    <t>spray on leaf discs</t>
  </si>
  <si>
    <t>10 per concentration</t>
  </si>
  <si>
    <t>LC50 mg/ml
Dharwad 0.149
Haverl 0.710
Raichur 0.828
Bijapur 0.186
Belgaum 0.174</t>
  </si>
  <si>
    <t>95% FL
0.042-0.220
0.507-2.154
0.570-1.021
0.090-0.159
0.047-0.259</t>
  </si>
  <si>
    <t>Vip3Aa29</t>
  </si>
  <si>
    <t>SPSS, IBM?</t>
  </si>
  <si>
    <t>IC50 µg/ml:
22.6</t>
  </si>
  <si>
    <t>FL:
11.6-32.3</t>
  </si>
  <si>
    <t>(SE)
3.08 (0.32)</t>
  </si>
  <si>
    <t>China 15 locations</t>
  </si>
  <si>
    <t xml:space="preserve">Protoxin Cry1Ac (not presented in our table)
activated Cry1Ac from HD73
Cry2Ab protoxin
</t>
  </si>
  <si>
    <t xml:space="preserve">2nd instar
neonate
</t>
  </si>
  <si>
    <t>5d
7d</t>
  </si>
  <si>
    <t>48 for each concentration</t>
  </si>
  <si>
    <r>
      <t xml:space="preserve">LC50=IC50 ng/cm²
</t>
    </r>
    <r>
      <rPr>
        <b/>
        <sz val="10"/>
        <color theme="1"/>
        <rFont val="Arial"/>
        <family val="2"/>
      </rPr>
      <t>Cry1:</t>
    </r>
    <r>
      <rPr>
        <sz val="10"/>
        <color theme="1"/>
        <rFont val="Arial"/>
        <family val="2"/>
      </rPr>
      <t xml:space="preserve">
SCDc 28
Shawan (Sw) 13
Shache (Sc) 24
Quzhou (Qz) 26
Kaifeng (Kf) 27
Huimin (Hm) 28
Anci (Ac) 32
Juye (Jy) 38
Nanpi (Np) 41
Qianjiang (Qj) 52
Gaoyang (Gy) 62
Qiuxian (Qx) 62
Yancheng (Yc) 72
Nanyang (Ny) 78
Xiajin (Xj) 113
Anyang (Ay) 207
</t>
    </r>
    <r>
      <rPr>
        <b/>
        <sz val="10"/>
        <color theme="1"/>
        <rFont val="Arial"/>
        <family val="2"/>
      </rPr>
      <t xml:space="preserve">Cry2:
</t>
    </r>
    <r>
      <rPr>
        <sz val="10"/>
        <color theme="1"/>
        <rFont val="Arial"/>
        <family val="2"/>
      </rPr>
      <t xml:space="preserve">SCDc 170
Shawan (Sw) 51
Shache (Sc) 59
Quzhou (Qz) 82
Kaifeng (Kf) 22
Huimin (Hm) 156
Anci (Ac) 170
Juye (Jy) 120
Nanpi (Np) 31
Qianjiang (Qj) 63
Qiuxian (Qx) 85
Yancheng (Yc) 23
Nanyang (Ny) 46
Xiajin (Xj) 86
Anyang (Ay) 130
</t>
    </r>
  </si>
  <si>
    <r>
      <t xml:space="preserve">95% FL
</t>
    </r>
    <r>
      <rPr>
        <b/>
        <sz val="10"/>
        <color theme="1"/>
        <rFont val="Arial"/>
        <family val="2"/>
      </rPr>
      <t>Cry1:</t>
    </r>
    <r>
      <rPr>
        <sz val="10"/>
        <color theme="1"/>
        <rFont val="Arial"/>
        <family val="2"/>
      </rPr>
      <t xml:space="preserve">
21 - 35
7.1 - 21
18 - 31
21 - 31
21 - 33
13 - 47
19 - 48
27 - 48
24 - 63
34 - 73
50 - 75
20 - 108
12 - 152
58- 101
78 - 150
160 - 252
</t>
    </r>
    <r>
      <rPr>
        <b/>
        <sz val="10"/>
        <color theme="1"/>
        <rFont val="Arial"/>
        <family val="2"/>
      </rPr>
      <t xml:space="preserve">Cry2:
</t>
    </r>
    <r>
      <rPr>
        <sz val="10"/>
        <color theme="1"/>
        <rFont val="Arial"/>
        <family val="2"/>
      </rPr>
      <t>83-240
35 - 69
39 - 78
59 - 110
14 - 30
110 - 200
100 - 240
85 - 151
23 - 39
39 - 89
60 - 110
6.0 - 40
27 - 66
68 - 100
73 - 190</t>
    </r>
  </si>
  <si>
    <t>no pdf</t>
  </si>
  <si>
    <t>keine relevanten Daten, aber Zusammenfassung mehrerer Studien, die für uns von Interesse sind, aber alle schon in unserer Liste vorhanden sind</t>
  </si>
  <si>
    <t>keine relevanten Daten, aber Zusammenfassung mehrerer Studien, die für uns von Interesse sein könnten, siehe Ende der Tabelle</t>
  </si>
  <si>
    <t>keine relevanten Daten, aber Bezug zu unpublished data, die evtl. für uns interessant sein könnten, Anfrage?</t>
  </si>
  <si>
    <t>6d-old larvae</t>
  </si>
  <si>
    <t>leaf surface</t>
  </si>
  <si>
    <t>different</t>
  </si>
  <si>
    <t>90 per dose</t>
  </si>
  <si>
    <t>LC50 (µg/ml)
ICRISAT 0.130
Nagpur 0.927
Nanded 1.095
Guntur 1.044
Nalgonda 1.001
Madhira 0.927
Raichur 0.884
Dharwad 0.191
Mysore 0.260
Coimbatore 0.191
Madurai 0.177
Kovilpatti 0.147</t>
  </si>
  <si>
    <t>95% FL
0.080 - 0.180
0.688 - 1.087
1.032 - 1.479
0.980 - 1.154
0.909 - 1.204
0.688 - 1.087
0.647 - 0.975
0.094 - 0.277
0.121 - 0.408
0.094 - 0.277
0.061 - 0.302
0.057 - 0.306</t>
  </si>
  <si>
    <t xml:space="preserve">
1.15
4.43
4.13
8.67
4.99
4.43
4.57
1.07
0.87
1.07
0.77
0.54</t>
  </si>
  <si>
    <t xml:space="preserve">Farinos, G. P., Poza, M. d. l., Gonzalez-Núñez, M., Hernandez-Crespo, P., Ortego, F., &amp; Castanera, P. </t>
  </si>
  <si>
    <t xml:space="preserve">Farinos, G. P., Andreadis, S. S., de la Poza, M., Mironidis, G. K., Ortego, F., Savopoulou-Soultani, M., &amp; Castanera, P. </t>
  </si>
  <si>
    <t>Spain, Greece</t>
  </si>
  <si>
    <t>Sesamia</t>
  </si>
  <si>
    <t>Sesamia nonagrioides</t>
  </si>
  <si>
    <t>Slope (SE)
2003
1.9 (0.2)
1.8 (0.2)
1.7 (0.3)
2.2 (0.3)
1.8 (0.2)
2.0 (0.1)
2004
2.5 (0.3)
2.2 (0.2)
1.7 (0.1)
2.3 (0.2)
1.7 (0.2)
1.7 (0.2)
2.0 (0.3)
2005
1.8 (0.2)
2.8 (0.2)
2.4 (0.2)
2.5 (0.2)
2.3 (0.2)</t>
  </si>
  <si>
    <t xml:space="preserve">
2003
17.1
46.8
21.7
40.6
19.3
22.2
2004
33.2
20.5
27.4
22.4
2.8
12.2
3.1
2005
17.5
33.8
43.6
71.9
139.3</t>
  </si>
  <si>
    <t xml:space="preserve">
2003
19
33
12
28
19
19
2004
16
16
19
19
19
19
19
2005
19
19
25
26
22</t>
  </si>
  <si>
    <t>CL 95%
2003
13-24
15-29
7-27
18-31
18-28
18-26
2004
18-34
17-26
21-36
18-31
16-29
19-36
17-31
2005
16-30
24-37
11-16
12-21
6-19</t>
  </si>
  <si>
    <t>LC90 (ng/cm2)
2003
86
114
88
95
117
94
2004
87
81
165
89
123
156
104
2005
119
88
46
54
45</t>
  </si>
  <si>
    <t>CL 95%
2003
63-129
84-178
51-232
68-175
86-180
75-126
2004
65-147
64-112
119-256
70-121
91-188
110-261
80-149
2005
86-185
70-124
37-60
41-79
29-102</t>
  </si>
  <si>
    <t>LC50 (ng/cm2)
2003 
Laboratory                         18
Ebro (Spain) Bt                  22
             Non-Bt                 16
Centre (Spain) Bt               25
               Non-Bt               23
Southwest (Spain) Non-Bt   21
2004 
Laboratory                         26
Ebro (Spain) Non-Bt           22
Southwest (Spain) Bt         28
                     Non-Bt         24
Thessaloniki Non-Bt           22
Serres (Greece) Non-Bt      27
Larissa (Greece) Non-Bt     24
2005 
Laboratory                        23
Ebro (Spain) Bt                 30
Centre (Spain) Bt              14
Southwest (Spain) Bt        17
                     Non-Bt        12</t>
  </si>
  <si>
    <t>Spain, France, Italy, Greece, Turkey</t>
  </si>
  <si>
    <t>Cry1F protoxin</t>
  </si>
  <si>
    <t xml:space="preserve">LC50 (ng/cm2)
lab population 9.6
Ebro (SP) 11.5 
Albacete (SP) 29.6 
Badajoz (SP) 10.0 
Toulouse (FR) 18.8 
Landes (FR) 12.8
Sardinia (IT) 12.4
Metaponto (IT) 10.9 
Nigrita-Serres (GR) 11.2
Adana (TU) 27.4 </t>
  </si>
  <si>
    <t>95% FL
2.4-19.0
18.8-44.0
4.5-15.6
11.2-27.0
2.6-25.5
9.1-15.9
3.4-18.5
3.0-18.9
21.2-34.4</t>
  </si>
  <si>
    <t>LC90 (ng/cm2)
23.8
39.3
157.7
40.3
81.9
106.7
68.9
40.7
43.6
114.2</t>
  </si>
  <si>
    <t>95% FL
24.3-126.2
91.8-468.9
25.2-103.7
54.6-159.5
48.5-1376.1
53.2-96.4
23.0-302.5
24.6-359
85.1-172.3</t>
  </si>
  <si>
    <t>Slope ± SE
3.26 ± 0.47
2.40 ± 0.39
1.76 ± 0.20
2.12 ± 0.20
2.00 ± 0.22
1.39 ± 0.17
1.72 ± 0.17
2.24 ± 0.26
2.17 ± 0.28
2.07 ± 0.17</t>
  </si>
  <si>
    <t xml:space="preserve">
23.7
24.2
31.2
94.9
20.3
55.4
14.0
65.7
54.4
25.1</t>
  </si>
  <si>
    <t xml:space="preserve">
13
8
12
16
10
10
16
10
10
16</t>
  </si>
  <si>
    <t>Spain</t>
  </si>
  <si>
    <t>LC50 (ng/cm2)
Madrid  1999 5
Madrid  2000 10
Madrid  2001 19
Madrid  2002 15
Ebro  1999 23
Ebro  2000 20
Ebro  2001 34
Ebro  2002 11
Albacete 1999 15
Albacete 2000 9
Badajoz  2000 18
Badajoz  2002 22
Laboratory 2000 8
Laboratory 2001 5
Laboratory 2002 10</t>
  </si>
  <si>
    <t>years 1999, 2000, 2001, 2002</t>
  </si>
  <si>
    <t>95% CL (ng/cm2)
1–9
5–15
13–26
9–23
14–31
15–25
27–42
7–16
10–20
6–12
16–32
5–11
4–6
7–12</t>
  </si>
  <si>
    <t>Slope ± SE
1.33 ± 0.33
1.89 ± 0.29
1.87 ± 0.28
1.50 ± 0.17
2.38 ± 0.35
3.10 ± 0.54
1.95 ± 0.30
1.56 ± 0.21
1.82 ± 0.34
2.21 ± 0.34
3.12 ± 0.67
2.12 ± 0.21
2.77 ± 0.47
2.96 ± 0.35
3.15 ± 0.42</t>
  </si>
  <si>
    <t xml:space="preserve">
7.4
21.6
2.8
31.5
8.8
1.4
3.9
12.5
4.7
12.0
10.7
33.1
9.5
9.9
13.0</t>
  </si>
  <si>
    <t xml:space="preserve">
12
16
7
14
7
5
7
10
5
8
5
15
8
12
12</t>
  </si>
  <si>
    <t>LC50 (ng/cm2)
Ebro  2001 34
Ebro  2002 9
Badajoz  1999 4
Badajoz  2000 3
Badajoz  2002 6
Laboratory 2000 3
Laboratory 2001 4
Laboratory 2002 3</t>
  </si>
  <si>
    <t>95% CL (ng/cm2)
28–41
6–12
2–6
2–5
5–7
2–4
3–6
2–4</t>
  </si>
  <si>
    <t>Slope ± SE
2.96 ± 0.41
2.10 ± 0.21
0.92 ± 0.07
1.43 ± 0.21
1.98 ± 0.17
1.60 ± 0.10
1.79 ± 0.30
2.06 ± 0.29</t>
  </si>
  <si>
    <t xml:space="preserve">
4.8
21.6
42.8
19.9
4.8
42.8
8.4
13.4</t>
  </si>
  <si>
    <t xml:space="preserve">
6
13
16
13
5
21
10
12</t>
  </si>
  <si>
    <t>Noctuidae
Crambidae</t>
  </si>
  <si>
    <t>Sesamia
Ostrinia</t>
  </si>
  <si>
    <t>Sesamia nonagrioides
Ostrinia nubilalis</t>
  </si>
  <si>
    <t>5-7 d</t>
  </si>
  <si>
    <t>S.n. (4th) 288
S.n. (8th) 284
O.n. (4th) 336
O.n. (8th) 333</t>
  </si>
  <si>
    <t>4th + 8th lab strain control for resistance experiment</t>
  </si>
  <si>
    <t>7 ng/cm2 LC 50
11 ng/cm2 LC 50
4 ng/cm2 LC 50
3 ng/cm2 LC 50</t>
  </si>
  <si>
    <t>4-10 ng/cm2 95% CL
7-14 ng/cm2 95% CL
3-6 ng/cm2 95% CL
2-4 ng/cm2 95% CL</t>
  </si>
  <si>
    <t>2.49 ± 0.5
3.07 ± 0.6
1.79 ± 0.3
2.06 ± 0.3</t>
  </si>
  <si>
    <t>8.9
7.0
8.4
13.4</t>
  </si>
  <si>
    <t>10
11
10
12</t>
  </si>
  <si>
    <t>USA</t>
  </si>
  <si>
    <t>eCry3.1Ab</t>
  </si>
  <si>
    <t>Chrysomeliedae</t>
  </si>
  <si>
    <t>F17</t>
  </si>
  <si>
    <r>
      <t>LC 50 (</t>
    </r>
    <r>
      <rPr>
        <sz val="10"/>
        <color theme="1"/>
        <rFont val="Calibri"/>
        <family val="2"/>
      </rPr>
      <t>µ</t>
    </r>
    <r>
      <rPr>
        <sz val="7.5"/>
        <color theme="1"/>
        <rFont val="Arial"/>
        <family val="2"/>
      </rPr>
      <t>g/cm2)
0.53</t>
    </r>
  </si>
  <si>
    <t>0.26 - 0.86</t>
  </si>
  <si>
    <t>slope 0.97
SE 0.15</t>
  </si>
  <si>
    <t>keine relevanten Daten, aber Bezug zu einer Studie, die für uns von Interesse sein könnten, siehe Ende der Tabelle</t>
  </si>
  <si>
    <t>keine relevanten Daten, nur Pollenkörner verfüttert</t>
  </si>
  <si>
    <t>Cry1Ac, 
Cry2Aa</t>
  </si>
  <si>
    <t>6th - 9th</t>
  </si>
  <si>
    <r>
      <rPr>
        <sz val="10"/>
        <color theme="1"/>
        <rFont val="Calibri"/>
        <family val="2"/>
      </rPr>
      <t>≥</t>
    </r>
    <r>
      <rPr>
        <sz val="10"/>
        <color theme="1"/>
        <rFont val="Arial"/>
        <family val="2"/>
      </rPr>
      <t xml:space="preserve"> 5</t>
    </r>
  </si>
  <si>
    <t>517,
780</t>
  </si>
  <si>
    <r>
      <t xml:space="preserve">LC50 </t>
    </r>
    <r>
      <rPr>
        <sz val="10"/>
        <color theme="1"/>
        <rFont val="Calibri"/>
        <family val="2"/>
      </rPr>
      <t>µ</t>
    </r>
    <r>
      <rPr>
        <sz val="10"/>
        <color theme="1"/>
        <rFont val="Arial"/>
        <family val="2"/>
      </rPr>
      <t>g/ml
Cry1Ac
0.25
0.23
Cry2Aa
1.40
1.73
1.58</t>
    </r>
  </si>
  <si>
    <t>95% Fiducial limits
Cry1Ac
0.18 - 0.31
0.20 - 0.26
Cry2Aa
1.22 - 1.58
1.49 - 2.03
1.29 - 1.93</t>
  </si>
  <si>
    <t>Slope ± SE
Cry1Ac
2.05 ± 0.23
2.87 ± 0.22
Cry2Aa
3.64 ± 0.35
1.95 ± 0.16
1.95 ± 0.19</t>
  </si>
  <si>
    <t xml:space="preserve">
Cry1Ac
0.87
0.83
Cry2Aa
0.20
0.60
0.43</t>
  </si>
  <si>
    <t>keine relevanten Daten, 
Fraßexperiment auf der Pflanze direkt</t>
  </si>
  <si>
    <t xml:space="preserve">LC 50 (ng/cm2)
Madrid 23
Andalucía 27
Galicia 55
Ebro 70 </t>
  </si>
  <si>
    <t>LC 50 (ng/cm2)
Ebro 109
Madrid 104</t>
  </si>
  <si>
    <t>95% CL
16 - 30
16 - 39
19 - 115
56 - 87</t>
  </si>
  <si>
    <t>LC 90 (ng/cm2)
113
165
815
340</t>
  </si>
  <si>
    <t>LC 90 (ng/cm2)
733
426</t>
  </si>
  <si>
    <t>95% CL
77 - 162
82 - 140</t>
  </si>
  <si>
    <t>95% CL
79 - 198
105 - 362
292 - 20,567
243 - 554</t>
  </si>
  <si>
    <t>95% CL
397 - 2,299
278 - 850</t>
  </si>
  <si>
    <t>Slope ± SE
1.84 ± 0.22
1.63 ± 0.20
1.09 ± 0.23
1.86 ± 0.21</t>
  </si>
  <si>
    <t>Slope ± SE
1.55 ± 0.20
2.10 ± 0.20</t>
  </si>
  <si>
    <t xml:space="preserve">
33.82
40.48</t>
  </si>
  <si>
    <t xml:space="preserve">
7.88
9.86
8.95
6.37</t>
  </si>
  <si>
    <t xml:space="preserve">
7
7
7
7</t>
  </si>
  <si>
    <t xml:space="preserve">
22
22</t>
  </si>
  <si>
    <t>keine relevanten Daten, 
da % mortality angegeben</t>
  </si>
  <si>
    <t>96 h</t>
  </si>
  <si>
    <t>3 - 5</t>
  </si>
  <si>
    <t>30 - 50</t>
  </si>
  <si>
    <t>&gt; 210</t>
  </si>
  <si>
    <t xml:space="preserve"> LC50 (96 h) μg l−1
Chickpea fields around Delhi to HD-73  
Kanganhedi 106.72 
Nagli 84.54 
Bahadurgarh 161.12 
Jonapura 164.21 
Faridabad 84.73 
Composite 128.14 
Cotton fields in Haryana, Punjab,
and Rajasthan to HD-73  
Sirsa1 78.06 
Sirsa2 98.60 
Abohar 92.4 
Kalatibba 51.06 
Chakkatibba 185.3 
Ganganagar 102.8 
Bhatinda 247.7 
Mansa 64.3 
Compositeb 117.13 </t>
  </si>
  <si>
    <t>95 % FL
83.0 - 136.0
64.7 - 105.7
123.9 - 207.5
121.9 - 235.3
55.4 - 115.87
106.42 - 156.25
59.4 - 96.4
70.0 - 132.2
66.8 - 119.1
11.2 - 85.3
151.4 - 241.3
62.7 - 160.0
158.8 - 906.7
28.0 - 96.5
95.41 - 144.58</t>
  </si>
  <si>
    <t>Slope ± SD
1.83 ± 0.30
1.94 ± 0.30
2.44 ± 0.62
2.12 ± 0.54
1.63 ± 0.36
1.78 ± 0.22
1.99 ± 0.30
1.35 ± 0.27
2.16 ± 0.41
1.05 ± 0.35
2.23 ± 0.45
1.20 ± 0.32
0.98 ± 0.32
1.27 ± 0.35
1.42 ± 0.20</t>
  </si>
  <si>
    <t>zusätzliche Literatur siehe Ende der Tabelle</t>
  </si>
  <si>
    <t>Cry1Ac activated  or as a mixture of spores and crystals from strain HD-73</t>
  </si>
  <si>
    <t>LC50 (96 h) μg/g
Cry1Ac/HD-73  
Sirsa  0.08
Sirsa  0.53
Sirsa  2.95
Sirsa  3.34
Sirsa  0.42
Sirsa  0.60
Cry1Ac/HD-73  
Delhi   0.12
Delhi   0.18
Delhi   0.39
Delhi   1.86
Delhi   4.50
Delhi   2.55
Delhi   1.13
Delhi   1.77
Delhi   0.64
HD-73  
Bhatinda  0.04
Bhatinda  0.25
Bhatinda  5.14
Cry1Ac  
Nanded  0.30
Nanded  5.42</t>
  </si>
  <si>
    <t>95% FL 
Cry1Ac/HD-73 
0.06 - 0.10
0.45 - 0.64
2.40 - 3.52
2.43 - 4.93
0.31 - 0.56
0.38 - 0.84
Cry1Ac/HD-73 
0.09 - 0.16
0.12 - 0.36
0.25 - 0.74
1.43 - 2.50
2.85 - 8.74
1.72 - 5.81
0.78 - 1.76
1.25 - 2.82
0.39 - 1.04
HD-73 
0.02 - 0.07
0.16 - 0.91
3.20 - 11.94
Cry1Ac 
0.23 - 0.40
3.77 - 8.83</t>
  </si>
  <si>
    <t>Slope ± SE
Cry1Ac/HD-73
1.99 ± 0.30
2.01 ± 0.22
2.51 ± 0.34
1.75 ± 0.29
2.07 ± 0.3
1.48 ± 0.24
Cry1Ac/HD-73
1.62 ± 0.24
1.24 ± 0.34
0.97 ± 0.18
2.23 ± 0.39
1.01 ± 0.19
1.54 ± 0.35
1.38 ± 0.27
1.34 ± 0.26
1.23 ± 0.23
HD-73
1.48 ± 0.29
0.98 ± 0.32
1.20 ± 0.23
Cry1Ac
2.00 ± 0.31
1.39 ± 0.22</t>
  </si>
  <si>
    <t>Cry1Ac from different sources</t>
  </si>
  <si>
    <t>a series</t>
  </si>
  <si>
    <t>&gt; 180 per each bioassay</t>
  </si>
  <si>
    <t xml:space="preserve">BGSC Cry1Ac
LC50 μg/g
Akola 5.16 
Indore 2.32 
Coimbatore 1.30 
Nanded 5.42 
Satna 3.58 
Rahuri 0.68 
IARI (New Delhi) 4.50 
Ludhiana 0.30 
Hisar 1.13 
Karnal 1.06 
Faridkot 0.32 
Punchkula 3.09 
Vadodara 0.462 
Hyderabad 0.57 
Basurgaddy 0.24 
Katni 0.88 
Jalna 0.21 
Khandwa 0.175 
Raichur 0.158 
Hisar 0.29 
Sirsa 0.42 
Nagpur 0.65 
Rajkot 0.19 </t>
  </si>
  <si>
    <t>BGSC Cry1Ac
95% FL
3.82–7.54
1.46–3.93
0.85–1.98
3.77–8.83
2.03–8.39
0.36–1.12
2.85–8.74
0.16–0.56
0.67–2.18
0.48–3.66
0.14–0.63
1.15–21.14
0.27–1.06
0.25–2.25
0.11–0.43
0.37–2.36
0.14–0.29
0.104–0.50
0.08–0.38
0.118–0.71
0.31–0.56
0.41–1.39
0.116–0.33</t>
  </si>
  <si>
    <t>BGSC Cry1Ac
LC99 μg/g
110.41
147.87
84.95
251.64
1070.89
182.03
929.81
417.47
382.14
–
988.45
–
169.76
–
96.04
–
7.10
44.67
72.42
232.84
5.61
171.63
23.78</t>
  </si>
  <si>
    <t>BGSC Cry1Ac
95% FL
46.78–548.47
39.44–3415.46
29.49–618.09
85.00–1860.25
163.03–72564.5
56.02–1429.61
177.17–32150.7
76.85–10888.44
72.18–10176.71
–
136.7–49190.2
–
21.25–39570.46
–
26.91–951.6
–
3.12–32.66
5.15–30983.62
16.45–1137.95
29.11–20432.58
3.053–16.98
23.02–49216.75
4.50–2479.36</t>
  </si>
  <si>
    <t>BGSC Cry1Ac
Slope ± SE
1.74 ± 0.3
1.29 ± 0.3
1.28 ± 0.2
1.39 ± 0.2
0.94 ± 0.2
0.96 ± 0.1
1.01 ± 0.2
0.46 ± 0.1
0.92 ± 0.1
0.63 ± 0.1
0.67 ± 0.1
0.67 ± 0.1
0.80 ± 0.1
0.50 ± 0.1
0.91 ± 0.1
0.65 ± 0.1
0.65 ± 0.1
0.83 ± 0.1
0.68 ± 0.1
0.92 ± 0.2
2.07 ± 0.3
0.96 ± 0.2
1.11 ± 0.3</t>
  </si>
  <si>
    <t>BGSC Cry1Ac
18.4
1.3
2.3
14.1
2.9
0.8
13.4
22.3
27.2
4.7
4.7
3.6
0.3
0.4
15.8
3.2
6.3
1.6
0.5
3.8
8.7
0.6
0.9</t>
  </si>
  <si>
    <t>JK Cry1Ac 
LC50 μg/g
Akola 3.36
Indore 2.19
Coimbatore 0.83
Nanded 5.76
Satna 0.55
Rahuri 0.20
IARI (New Delhi) 1.98
Ludhiana 0.41
Hisar 0.37
Karnal 0.33
Sirsa 1.37
Faridkot 0.20
Punchkula 0.64
Vadodara 0.95
Hyderabad 0.52
Basurgaddy 0.35
Katni 0.54
Jalna 1.04
Khandwa 0.36
Raichur 1.62
Hisar 0.92
Sirsa 1.08
Nagpur 1.00
Rajkot 0.076</t>
  </si>
  <si>
    <t>JK Cry1Ac 
95% FL
2.17–9.55
1.70–2.93
0.66–1.09
3.16–44.73
0.36–0.79
0.10–0.31
1.35–2.94
0.22–0.53
0.26–0.51
0.21–0.47
0.96–2.0
0.12–0.28
0.28–1.18
0.63–1.39
0.31–0.79
0.20–0.55
0.34–0.83
0.70–1.7
0.21–0.58
1.08–2.96
0.49–2.39
0.76–1.64
0.67–1.57
0.04–0.12</t>
  </si>
  <si>
    <t>JK Cry1Ac 
LC99 μg/g
59.81
22.51
2.13
–
20.41
10.00
42.79
49.46
5.35
8.35
47.78
2.47
428.4
46.96
29.98
33.19
46.08
59.73
57.16
82.22
–
33.27
34.57
1.97</t>
  </si>
  <si>
    <t>JK Cry1Ac 
95% FL
16.37–2488.9
10.99–110.49
5.37–34.49
–
9.19–82.79
4.36–48.43
16.24–441.5
15.85–479.61
3.01–14.00
4.24–26.83
19.35–247.23
1.37–7.43
58.54–8355.02
18.0–269.53
11.47–192.21
1.41–188.37
17.36–247.2
18.91–534.7
15.22–835.87
23.85–1005.30
–
13.03–186.81
12.33–291.80
0.92–9.81</t>
  </si>
  <si>
    <t>JK Cry1Ac 
Slope ± SE
1.9 ± 0.5
2.3 ± 0.5
2.1 ± 0.3
1.1 ± 0.3
1.5 ± 0.2
1.4 ± 0.2
1.7 ± 0.4
1.1 ± 0.2
2.0 ± 0.3
1.7 ± 0.2
1.5 ± 0.2
2.1 ± 0.4
0.8 ± 0.2
1.4 ± 0.2
1.3 ± 0.2
1.2 ± 0.2
1.2 ± 0.2
1.3 ± 0.2
1.1 ± 0.2
1.4 ± 0.2
0.8 ± 0.2
1.6 ± 0.2
1.5 ± 0.3
1.6 ± 0.3</t>
  </si>
  <si>
    <t>JK Cry1Ac 
1.6
3.1
0.6
0.2
1.7
2.1
1.3
0.3
0.8
2.8
0.9
0.5
1.1
2.2
8.5
6.9
8.9
4.3
0.8
3.9
0.2
7.3
3.2
2.4</t>
  </si>
  <si>
    <t>MVP Cry1Ac
LC50 μg/g
Indore 0.147
Coimbatore 0.310
Nanded 0.278
Satna 0.096
Rahuri 0.511
IARI (New Delhi) 0.44
Ludhiana 0.562
Hisar 0.451
Faridkot 0.261
Punchkula 0.573
Vadodara 0.149
Hyderabad 0.822
Basurgaddy 0.018
Katni 0.022
Jalna 0.72
Khandwa 0.224
Raichur 0.293
Hisar 0.021
Sirsa 0.064
Nagpur 0.694
Rajkot 0.0085</t>
  </si>
  <si>
    <t>MVP Cry1Ac
95% FL
0.094–0.231
0.177–0.681
0.16–0.44
0.052–0.79
0.28–0.80
0.303–0.62
0.38–0.86
0.277–0.811
0.179–0.408
0.262–2.616
0.08–0.67
0.308–4.55
0.010–0.038
0.004–0.53
0.347–2.13
0.125–0.40
0.19–0.45
0.01–0.04
0.041–0.09
0.397–1.10
0.007–0.01</t>
  </si>
  <si>
    <t>MVP Cry1Ac
LC99 μg/g
4.92
172.436
56.47
17.22
71.87
12.04
31.73
128.89
11.56
–
113.79
–
6.51
79.55
–
142.81
25.64
7.23
3.15
15.47
0.027</t>
  </si>
  <si>
    <t>MVP Cry1Ac
95% FL
1.91–30.19
28.75–4641.65
20.27–290.23
5.34–150.58
24.80–501.36
5.95–37.40
11.98–149.44
28.65–2083
4.63–49.52
–
22.46–2381.3
–
2.15–37.18
11.07–8140.17
–
28.79–2809.18
9.49–129.21
2.41–40.15
1.41–11.60
5.68–214.06
0.017–0.12</t>
  </si>
  <si>
    <t>MVP Cry1Ac
4.3
8.8
1.4
3.1
10.2
5.1
4.5
3.9
14.0
7.2
15.9
5.7
7.1
0.5
0.6
2.9
1.7
2.1
8.8
1.7
0.01</t>
  </si>
  <si>
    <t>lab strain</t>
  </si>
  <si>
    <t>third-instar larvae</t>
  </si>
  <si>
    <t>LC50 (mg/0.5g diet)
0.000125</t>
  </si>
  <si>
    <t>95% FL
0.00010 - 0.00015</t>
  </si>
  <si>
    <t>LC99.9 (mg/0.5g)
0.0012</t>
  </si>
  <si>
    <t>95%FL
0.00069 - 0.0023</t>
  </si>
  <si>
    <t>2.0</t>
  </si>
  <si>
    <t>3.1</t>
  </si>
  <si>
    <t>neonates, third-instar larvae</t>
  </si>
  <si>
    <r>
      <t>LC50 (</t>
    </r>
    <r>
      <rPr>
        <sz val="10"/>
        <color theme="1"/>
        <rFont val="Calibri"/>
        <family val="2"/>
      </rPr>
      <t>µ</t>
    </r>
    <r>
      <rPr>
        <sz val="10"/>
        <color theme="1"/>
        <rFont val="Arial"/>
        <family val="2"/>
      </rPr>
      <t>g/cm2)
neonates
heat denatured diet 0.0000771
raw diet 0.14
third instar
heat denatured diet 0.27
raw diet 32.7</t>
    </r>
  </si>
  <si>
    <t>neonates 7 d,
third-instar 4d(treatment) 10d(mortality)</t>
  </si>
  <si>
    <t>surface, heat denatured and raw soya in the diet</t>
  </si>
  <si>
    <t>95%FL
neonates
heat denatured diet 0.000057 - 0.000104
raw diet 0.096 - 0.18
third instar
heat denatured diet 0.23 - 0.36
raw diet 22.5 - 45.0</t>
  </si>
  <si>
    <t>LC99.9  (µg/cm2)
neonates
heat denatured diet 0.000426
raw diet 1.5
third instar
heat denatured diet 3.15
raw diet 806</t>
  </si>
  <si>
    <t>95%FL
neonates
heat denatured diet 0.00015 - 0.00123
raw diet 0.75 - 4.35
third instar
heat denatured diet 1.65 - 5.85
raw diet 245 - 2655</t>
  </si>
  <si>
    <t>neonates
heat denatured diet 4.16
raw diet 2.7
third instar
heat denatured diet 3.0
raw diet 2.2</t>
  </si>
  <si>
    <t>neonates
heat denatured diet 0.039
raw diet 0.70
third instar
heat denatured diet 2.5
raw diet 5.8</t>
  </si>
  <si>
    <t>keine relevanten Daten,
in der Master Thesis auch nicht</t>
  </si>
  <si>
    <t>249,
246</t>
  </si>
  <si>
    <t>USA, Louisiana</t>
  </si>
  <si>
    <t>4 - 8</t>
  </si>
  <si>
    <t>16 - 32</t>
  </si>
  <si>
    <t>LC50  (mg/kg)
0.030
0.028</t>
  </si>
  <si>
    <t>95% CI
0.02 - 0.04
0.021 - 0.033</t>
  </si>
  <si>
    <t>95% CI
0.06 - 0.10
0.05 - 0.08</t>
  </si>
  <si>
    <t>MVP Cry1Ac
Slope ± SE
1.53  ±  0.3
0.85  ±  0.1
1.01  ±  0.1
1.03 ±  0.2
1.08 ±  0.2
1.62 ±  0.2
1.33 ±  0.7
0.95 ±  0.2
1.41 ±  0.2
0.87 ±  0.2
0.80 ±  0.1
0.51 ±  0.1
0.91 ±  0.1
0.91 ±  0.1
0.65 ±  0.1
0.83 ±  0.1
1.19 ±  0.1
0.92 ±  0.1
1.37 ±  0.2
1.73 ±  0.4
4.66 ±  1.3</t>
  </si>
  <si>
    <t>Slope ± SE
3.15 ± 0.52
3.91 ± 0.71</t>
  </si>
  <si>
    <t xml:space="preserve">
3.94
14.72</t>
  </si>
  <si>
    <t>several</t>
  </si>
  <si>
    <t>LC90  (mg/kg)
0.08
0.06</t>
  </si>
  <si>
    <t>trypsin-activated Cry1Ac:Cry1Fa,
Cry1Ac:Cry2Ab</t>
  </si>
  <si>
    <t>1999,
2001</t>
  </si>
  <si>
    <t>95% FL
1999
0.09 - 0.21
0.32 - 0.78
0.41 - 0.93
0.21  - 0.48
0.38 - 0.93
0.18 - 0.43
0.46 - 1.11
0.19 - 0.50
0.48 - 1.06
0.13 - 0.27
2001
0.12 - 0.28
0.17 - 0.39
0.04 - 0.95
0.13 - 0.30
0.26 - 0.65
0.21 - 0.46
0.15 - 0.32
0.09 - 0.23
0.13 - 0.31
0.14 - 0.31
0.10 - 0.21
0.07 - 0.17
0.11 - 0.25
0.12 - 0.31</t>
  </si>
  <si>
    <t>95% FL
1999
0.70 - 3.21
2.83 - 16.22
2.55 - 11.10
1.33 - 5.43
2.84 - 15.91
1.51 - 7.76
3.59 - 19.96
2.42 - 18.11
2.70 - 11.41
0.69 - 2.60
2001
0.83 - 3.53
1.15 - 4.93
2.96 - 15.43
0.83 - 3.30
3.04 - 24.21
1.14 - 4.26
0.90 - 3.69
0.80 - 3.67
1.06 - 5.01
0.84 - 3.29
0.59 - 2.29
0.57 - 3.07
0.69 - 2.65
1.33 - 7.32</t>
  </si>
  <si>
    <t>Slope ± SE
1999
2.41 ± 0.31
2.11 ± 0.27
2.58 ± 0.35
2.57 ± 0.34
2.16 ± 0.28
2.20 ± 0.28
2.32 ± 0.32
2.07 ± 0.27
2.76 ±  0.39
3.01 ± 0.42
2001
2.52 ± 0.328
2.46 ± 0.322
1.76 ± 0.306
2.64 ± 0.346
1.96 ± 0.258
2.75 ± 0.366
2.77 ± 0.376
2.30 ± 0.290
2.55 ± 0.344
2.27 ± 0.358
2.58 ± 0.334
3.13 ± 0.460
2.57 ± 0.330
1.97 ± 0.240</t>
  </si>
  <si>
    <t xml:space="preserve">
1999
61.03
59.78
55.08
58.67
59.12
61.11
55.61
60.71
52.45
55.61
2001
59.68
60.17
56.84
58.74
59.16
56.93
56.96
63.31
59.38
58.28
59.99
54.27
60.75
64.43</t>
  </si>
  <si>
    <t>F2, F3</t>
  </si>
  <si>
    <t>896 per population</t>
  </si>
  <si>
    <t>1120 per population</t>
  </si>
  <si>
    <t>LC50 (µg/ml)
1999
Bathinda 0.14
Sirsa 0.49
Sriganganagar 0.61
Khandwa 0.32
Anand 0.58
Akola 0.28
Khammam 0.71
Guntur 0.30
Raichur 0.71
Coimbatore 0.19
2001
Barwah 0.19
Khandwa 0.26
Rajkot 0.61
Vadodra 0.20
Jalgoan 0.40
Jalna 0.31
Yavatmal 0.22
Adilabad 0.15
Warangal 0.20
Guntur 0.21
Ranebennur 0.14
Davanagere 0.11
Coimbatore 0.16
Dindigul 0.19</t>
  </si>
  <si>
    <t>LC90 (µg/ml)
1999
1.27
5.57
4.52
2.32
5.70
2.87
6.94
5.25
4.71
1.17
2001
1.47
2.07
5.58
1.43
6.70
1.92
1.57
1.47
1.95
1.44
1.02
1.09
1.17
2.61</t>
  </si>
  <si>
    <t>keine relevanten Daten, da Fütterung mit Pflanzenmaterial</t>
  </si>
  <si>
    <t>6 - 8 d</t>
  </si>
  <si>
    <t>(UPGMA) of NTSYS-pc 2.02</t>
  </si>
  <si>
    <t>LC50 (ng/cm2)
Btk HD73           0.04
Btk HD1               0.031
Btk dipel             0.011
Btk HD1 dipel   0.008</t>
  </si>
  <si>
    <t>LC50 (μg/mL)
Bathinda (B) 0.202
Abohar (A) 0.151
Faridkot (F) 0.151
Mansa (Mn) 0.190
Muktsar (M) 0.181
Hoshiarpur (H) 0.087
Ludhiana (L) 0.106</t>
  </si>
  <si>
    <t>Fiducial range
0.118–0.326
0.098–0.211
0.090–0.230
0.145–0.244
0.108–0.274
0.050–0.129
0.065–0.152</t>
  </si>
  <si>
    <t xml:space="preserve">
5.37
3.44
3.32
5.86
5.95
5.37
5.94</t>
  </si>
  <si>
    <t xml:space="preserve">
2.381 ± 0.276
1.084 ± 0.115
1.064 ± 0.125
2.438 ± 0.281
1.787 ± 0.245
2.381 ± 0.276
0.989 ± 0.196</t>
  </si>
  <si>
    <t>cry1Ca, cry1Ac, p20, cyt1Aa</t>
  </si>
  <si>
    <t>1st instar</t>
  </si>
  <si>
    <t>LC50 (108 cells/ml)
cry1Ac       1.57
cry1Ac, cyt1Aa        7.56
cry1Ac, p20, cyt1Aa        2.51
cry1Ca        no toxicity
cry1Ca, cry1Ac       no toxicity
cry1Ca, cry1Ac, p20, cyt1Aa        0.16
cry1Ac        0.09
cry1Ca        no toxicity</t>
  </si>
  <si>
    <t xml:space="preserve">95%CL
0.6–3.9
4.6–14
1.2–6.4
0.12–0.2
0.05–0.1
</t>
  </si>
  <si>
    <t>LC90  (108 cells/ml)
37.05
not attained
73.36
no toxicity
no toxicity
0.79
0.64
no toxicity</t>
  </si>
  <si>
    <t xml:space="preserve">95%CL
11–56
32–116
0.55–1.3
0.4–1.2
</t>
  </si>
  <si>
    <t>F8</t>
  </si>
  <si>
    <t>3 - 4 d</t>
  </si>
  <si>
    <t>2 - 3</t>
  </si>
  <si>
    <r>
      <rPr>
        <sz val="10"/>
        <color theme="1"/>
        <rFont val="Calibri"/>
        <family val="2"/>
      </rPr>
      <t>≥</t>
    </r>
    <r>
      <rPr>
        <sz val="10"/>
        <color theme="1"/>
        <rFont val="Arial"/>
        <family val="2"/>
      </rPr>
      <t xml:space="preserve"> 250</t>
    </r>
  </si>
  <si>
    <t>LC50 (μg/mL)
Bt-seed 2001        0.115
Bt-seed 2003       0.125</t>
  </si>
  <si>
    <t>95%FL
0.085–0.209
0.083–0.314</t>
  </si>
  <si>
    <t>LC90 (μg/mL)
0.365
0.505</t>
  </si>
  <si>
    <t xml:space="preserve">
2.6 ± 0.6
2.1 ± 0.5</t>
  </si>
  <si>
    <t xml:space="preserve">
1.98
0.55</t>
  </si>
  <si>
    <t>Cry2Ab</t>
  </si>
  <si>
    <t>one-day old larvae</t>
  </si>
  <si>
    <t>2007–08 
Warangal 6.58
Khammam 2.46
Dharwad 15.42
Rangareddy 8.23
Fatehabad 34.26
Sriganganagar 4.05
Nanded  33.55
Bharuch 11.24
Vadodara 21.64
Surat 28.53
Surendranagar 20.68
Amreli 20.97
Wardha 4.11
Hingoli 4.49
Parbhani 3.69
Nagpur 2.81
Rajkot 29.79
Beed 12.56
Buldana 6.28
Saoner 5.99
Latur 5.27
Akola 4.47</t>
  </si>
  <si>
    <t>LC50 (µg/g) 
2004–05 
Guntur 11.59
Warangal 15.24
Karimnagar 8.26
Khammam 6.00
Dharwad 17.96
Coimbatore 8.91
Abohar 17.84
Hissar 11.92
Fatehabad 16.04
Sriganganagar 14.92
Sirsa 14.45
Hanumangarh 13.59
Mansa 11.98
Bhatinda 9.71
Bharuch 12.30
Vadodara 11.90
Surat 22.55
Surendranagar 13.89
Amreli 18.50
Wardha 18.44
Aurangabad 28.60
Chindwara 20.82
Hingoli 12.69
Parbhani 10.19
Nagpur 16.24</t>
  </si>
  <si>
    <t>95% FL
2004-05
6.00–35.29
7.48–57.04
4.48–20.86
3.42–12.94
8.29–83.06
4.62–25.40
7.93–90.26
6.94–32.01
7.30–73.83
6.53–75.07
6.75–60.01
6.58–50.41
5.56–48.39
4.53–36.94
5.31–65.07
6.54–31.75
8.89–205.6
6.96–48.02
7.73–114.51
7.74–112.64
12.47–206.60
8.44–147.08
6.48–40.80
4.68–41.27
7.69–67.93</t>
  </si>
  <si>
    <t>Slope ± S.E.
2004-05
1.05 ± 0.20
1.02 ± 0.22
1.08 ± 0.21
1.13 ± 0.20
0.96 ± 0.22
0.98 ± 0.18
0.91 ± 0.21
1.19 ± 0.22
0.92 ± 0.20
0.85 ± 0.19
0.93 ± 0.20
0.97 ± 0.20
0.87 ± 0.19
0.84 ± 0.18
0.86 ± 0.21
1.19 ± 0.24
0.90 ± 0.23
1.04 ± 0.22
0.84 ± 0.19
0.85 ± 0.19
1.05 ± 0.27
0.83 ± 0.19
1.04 ± 0.22
0.82 ± 0.18
0.98 ± 0.21</t>
  </si>
  <si>
    <t xml:space="preserve">
2004-05
0.89
0.52
0.72
0.61
0.58
1.04
0.92
0.39
0.77
2.57
0.61
1.00
1.36
2.50
1.13
0.42
0.49
0.46
1.03
1.12
1.37
0.86
0.67
2.03
0.66</t>
  </si>
  <si>
    <t>2007-08
2.11–123.35
1.30–5.31
6.29–81.25
2.21–76.58
23.43–95.00
2.06–9.03
26.62–132.00
4.29–65.70
8.88–315.60
11.86–554.8
8.78–126.95
11.00–538.60
1.84–10.46
2.60–8.60
0.90–174.40
1.63–5.43
7.35–4222.00
7.35–28.13
2.73–21.52
1.42–132.96
3.07–10.89
2.54–9.74</t>
  </si>
  <si>
    <t>2007-08
0.95 ± 0.21
1.44 ± 0.24
0.77 ± 0.19
1.03 ± 0.12
0.47 ± 0.17
1.03 ± 0.27
0.62 ± 0.20
0.61 ± 0.15
1.02 ± 0.39
0.99 ± 0.39
0.86 ± 0.23
0.96 ± 0.11
2.00 ± 0.34
1.28 ± 0.32
0.78 ± 0.16
1.10 ± 0.20
0.73 ± 0.19
1.42 ± 0.32
0.62 ± 0.14
0.42 ± 0.15
1.06 ± 0.20
1.01 ± 0.21</t>
  </si>
  <si>
    <t>2007-08
1.61
1.08
0.60
0.53
0.57
0.39
0.21
0.43
0.32
0.34
0.52
0.98
2.06
0.76
2.11
0.33
1.05
0.15
0.13
0.50
0.08
0.91</t>
  </si>
  <si>
    <t>Belgium</t>
  </si>
  <si>
    <t>protoxin and trypsin-activated Cry9Ca1,
Cry1Ab5,
Cry1Ca2,
Cry1Ab5</t>
  </si>
  <si>
    <t>Noctuidae,
Crambidae</t>
  </si>
  <si>
    <t>Helicoverpa armigera, Mamestra brassicae,
Agrotis segetum,
Ostrinia nubilalis</t>
  </si>
  <si>
    <t>Helicoverpa,
Mamestra,
Agrotis,
Ostrinia</t>
  </si>
  <si>
    <t>5 / 6 d</t>
  </si>
  <si>
    <t>100 - 120</t>
  </si>
  <si>
    <t>LC50 (ng/cm2)
H. armigera
Cry9Ca1    &gt;1,350.0
Cry1Ab5    78.8
M. brassicae
Cry9Ca1    78.8
Cry1Ca2    22.0
A. segetum
Cry9Ca1     234.2
several       &gt;1,350.0
O. nubilalis
Cry9Ca1    96.6
Cry1Ab5    50.0
Cry9Ca1 protoxin   110.4
Cry9Ca1 (K) protoxin   41.3
Cry9Ca1 (A) protoxin   121.9
Cry9Ca1 (K) toxin   96.3
Cry9Ca1 (A) toxin   64.7</t>
  </si>
  <si>
    <t>95%FL
H. armigera
Cry9Ca1   -
M. brassicae
Cry9Ca1    53.5–111.4
A. segetum
Cry9Ca1    165.2–327.1
O. nubilalis
Cry9Ca1    77.7–119.8
Cry9Ca1 protoxin   57.3–208.6
Cry9Ca1 (K) protoxin   33.9–49.8
Cry9Ca1 (A) protoxin   100.0–147.6
Cry9Ca1 (K) toxin   71.5–129.5
Cry9Ca1 (A) toxin   47.1–88.2</t>
  </si>
  <si>
    <t xml:space="preserve">
H. armigera
Cry9Ca1   -
M. brassicae
Cry9Ca1   1.6
A. segetum
Cry9Ca1    1.6
O. nubilalis
Cry9Ca1    2.5
Cry9Ca1 protoxin  1.8
Cry9Ca1 (K) protoxin  3.5
Cry9Ca1 (A) protoxin  3.3
Cry9Ca1 (K) toxin  2.8
Cry9Ca1 (A) toxin  2.5</t>
  </si>
  <si>
    <t>keine relevanten Daten, da Fütterung mit Pflanzenmaterial und Überlebensrate angegeben</t>
  </si>
  <si>
    <t>Increasing tolerance to Cry1Ac cotton from cotton bollworm, Helicoverpa armigera, was confirmed in Bt cotton farming area of China</t>
  </si>
  <si>
    <t>Frequency of Bt resistance alleles in Helicoverpa armigera in 2007-2009 in the Henan cotton growing region of China</t>
  </si>
  <si>
    <t>Cry1Aa
Cry1Ab
Cry1Ac
Cry2Aa
Cry1Ba</t>
  </si>
  <si>
    <t>3 - 4</t>
  </si>
  <si>
    <t>&gt; 1200</t>
  </si>
  <si>
    <r>
      <t>LC50 (</t>
    </r>
    <r>
      <rPr>
        <sz val="10"/>
        <color theme="1"/>
        <rFont val="Calibri"/>
        <family val="2"/>
      </rPr>
      <t>µ</t>
    </r>
    <r>
      <rPr>
        <sz val="10"/>
        <color theme="1"/>
        <rFont val="Arial"/>
        <family val="2"/>
      </rPr>
      <t>g/ml)
Cry1Aa   4.59
Cry1Ab   4.60
Cry1Ac   3.48
Cry2Aa  7.73
Cry1Ba   2.52</t>
    </r>
  </si>
  <si>
    <t>95% FL
2.52 - 7.25
2.79 - 7.07
1.98 - 5.72
5.48 - 12.6
1.72 - 3.62</t>
  </si>
  <si>
    <r>
      <t xml:space="preserve">
1.18 </t>
    </r>
    <r>
      <rPr>
        <sz val="10"/>
        <color theme="1"/>
        <rFont val="Calibri"/>
        <family val="2"/>
      </rPr>
      <t>±</t>
    </r>
    <r>
      <rPr>
        <sz val="10"/>
        <color theme="1"/>
        <rFont val="Arial"/>
        <family val="2"/>
      </rPr>
      <t xml:space="preserve"> 0.24
1.06 ± 0.18
1.34 ± 0.35
1.98 ± 0.30
1.87 ± 0.28</t>
    </r>
  </si>
  <si>
    <t xml:space="preserve">
9.97
13.3
6.43
18.1
14.0</t>
  </si>
  <si>
    <t xml:space="preserve">
14
13
13
13
14</t>
  </si>
  <si>
    <t>South Africa</t>
  </si>
  <si>
    <t>Cry1Ac
Cry2Aa
Cry1Ab
Cry1Aa
Cry1Ca
Cry9Aa</t>
  </si>
  <si>
    <r>
      <t>Cry proteins LD50 (ng)
Cry1Ac   3.14 x 10</t>
    </r>
    <r>
      <rPr>
        <vertAlign val="superscript"/>
        <sz val="10"/>
        <color theme="1"/>
        <rFont val="Arial"/>
        <family val="2"/>
      </rPr>
      <t>-2</t>
    </r>
    <r>
      <rPr>
        <sz val="10"/>
        <color theme="1"/>
        <rFont val="Arial"/>
        <family val="2"/>
      </rPr>
      <t xml:space="preserve">
Cry2Aa   1.39 x 10</t>
    </r>
    <r>
      <rPr>
        <vertAlign val="superscript"/>
        <sz val="10"/>
        <color theme="1"/>
        <rFont val="Arial"/>
        <family val="2"/>
      </rPr>
      <t>-1</t>
    </r>
    <r>
      <rPr>
        <sz val="10"/>
        <color theme="1"/>
        <rFont val="Arial"/>
        <family val="2"/>
      </rPr>
      <t xml:space="preserve">
Cry1Ab   6.10 x 10</t>
    </r>
    <r>
      <rPr>
        <vertAlign val="superscript"/>
        <sz val="10"/>
        <color theme="1"/>
        <rFont val="Arial"/>
        <family val="2"/>
      </rPr>
      <t>-1</t>
    </r>
    <r>
      <rPr>
        <sz val="10"/>
        <color theme="1"/>
        <rFont val="Arial"/>
        <family val="2"/>
      </rPr>
      <t xml:space="preserve">
Cry1Aa   1.02 x 10</t>
    </r>
    <r>
      <rPr>
        <vertAlign val="superscript"/>
        <sz val="10"/>
        <color theme="1"/>
        <rFont val="Arial"/>
        <family val="2"/>
      </rPr>
      <t>1</t>
    </r>
    <r>
      <rPr>
        <sz val="10"/>
        <color theme="1"/>
        <rFont val="Arial"/>
        <family val="2"/>
      </rPr>
      <t xml:space="preserve">
Cry1Ca   6.44 x 10</t>
    </r>
    <r>
      <rPr>
        <vertAlign val="superscript"/>
        <sz val="10"/>
        <color theme="1"/>
        <rFont val="Arial"/>
        <family val="2"/>
      </rPr>
      <t>2</t>
    </r>
    <r>
      <rPr>
        <sz val="10"/>
        <color theme="1"/>
        <rFont val="Arial"/>
        <family val="2"/>
      </rPr>
      <t xml:space="preserve">
Cry9Aa   7.84 x 10</t>
    </r>
    <r>
      <rPr>
        <vertAlign val="superscript"/>
        <sz val="10"/>
        <color theme="1"/>
        <rFont val="Arial"/>
        <family val="2"/>
      </rPr>
      <t>2</t>
    </r>
  </si>
  <si>
    <r>
      <t>95% FL
2.05 x 10</t>
    </r>
    <r>
      <rPr>
        <vertAlign val="superscript"/>
        <sz val="10"/>
        <color theme="1"/>
        <rFont val="Arial"/>
        <family val="2"/>
      </rPr>
      <t>-2</t>
    </r>
    <r>
      <rPr>
        <sz val="10"/>
        <color theme="1"/>
        <rFont val="Arial"/>
        <family val="2"/>
      </rPr>
      <t xml:space="preserve"> - 4.67 x 10</t>
    </r>
    <r>
      <rPr>
        <vertAlign val="superscript"/>
        <sz val="10"/>
        <color theme="1"/>
        <rFont val="Arial"/>
        <family val="2"/>
      </rPr>
      <t>-2</t>
    </r>
    <r>
      <rPr>
        <sz val="10"/>
        <color theme="1"/>
        <rFont val="Arial"/>
        <family val="2"/>
      </rPr>
      <t xml:space="preserve">
1.07 x 10</t>
    </r>
    <r>
      <rPr>
        <vertAlign val="superscript"/>
        <sz val="10"/>
        <color theme="1"/>
        <rFont val="Arial"/>
        <family val="2"/>
      </rPr>
      <t>-1</t>
    </r>
    <r>
      <rPr>
        <sz val="10"/>
        <color theme="1"/>
        <rFont val="Arial"/>
        <family val="2"/>
      </rPr>
      <t xml:space="preserve"> - 1.80 x 10</t>
    </r>
    <r>
      <rPr>
        <vertAlign val="superscript"/>
        <sz val="10"/>
        <color theme="1"/>
        <rFont val="Arial"/>
        <family val="2"/>
      </rPr>
      <t>-1</t>
    </r>
    <r>
      <rPr>
        <sz val="10"/>
        <color theme="1"/>
        <rFont val="Arial"/>
        <family val="2"/>
      </rPr>
      <t xml:space="preserve">
5.20 x 10</t>
    </r>
    <r>
      <rPr>
        <vertAlign val="superscript"/>
        <sz val="10"/>
        <color theme="1"/>
        <rFont val="Arial"/>
        <family val="2"/>
      </rPr>
      <t>-1</t>
    </r>
    <r>
      <rPr>
        <sz val="10"/>
        <color theme="1"/>
        <rFont val="Arial"/>
        <family val="2"/>
      </rPr>
      <t xml:space="preserve"> - 7.30 x 10</t>
    </r>
    <r>
      <rPr>
        <vertAlign val="superscript"/>
        <sz val="10"/>
        <color theme="1"/>
        <rFont val="Arial"/>
        <family val="2"/>
      </rPr>
      <t>-1</t>
    </r>
    <r>
      <rPr>
        <sz val="10"/>
        <color theme="1"/>
        <rFont val="Arial"/>
        <family val="2"/>
      </rPr>
      <t xml:space="preserve">
6.48 x 10</t>
    </r>
    <r>
      <rPr>
        <vertAlign val="superscript"/>
        <sz val="10"/>
        <color theme="1"/>
        <rFont val="Arial"/>
        <family val="2"/>
      </rPr>
      <t>0</t>
    </r>
    <r>
      <rPr>
        <sz val="10"/>
        <color theme="1"/>
        <rFont val="Arial"/>
        <family val="2"/>
      </rPr>
      <t xml:space="preserve"> - 1.57 x 10</t>
    </r>
    <r>
      <rPr>
        <vertAlign val="superscript"/>
        <sz val="10"/>
        <color theme="1"/>
        <rFont val="Arial"/>
        <family val="2"/>
      </rPr>
      <t>1</t>
    </r>
    <r>
      <rPr>
        <sz val="10"/>
        <color theme="1"/>
        <rFont val="Arial"/>
        <family val="2"/>
      </rPr>
      <t xml:space="preserve">
3.38 x 10</t>
    </r>
    <r>
      <rPr>
        <vertAlign val="superscript"/>
        <sz val="10"/>
        <color theme="1"/>
        <rFont val="Arial"/>
        <family val="2"/>
      </rPr>
      <t>2</t>
    </r>
    <r>
      <rPr>
        <sz val="10"/>
        <color theme="1"/>
        <rFont val="Arial"/>
        <family val="2"/>
      </rPr>
      <t xml:space="preserve"> - 1.48 x 10</t>
    </r>
    <r>
      <rPr>
        <vertAlign val="superscript"/>
        <sz val="10"/>
        <color theme="1"/>
        <rFont val="Arial"/>
        <family val="2"/>
      </rPr>
      <t>3</t>
    </r>
    <r>
      <rPr>
        <sz val="10"/>
        <color theme="1"/>
        <rFont val="Arial"/>
        <family val="2"/>
      </rPr>
      <t xml:space="preserve">
5.33 x 10</t>
    </r>
    <r>
      <rPr>
        <vertAlign val="superscript"/>
        <sz val="10"/>
        <color theme="1"/>
        <rFont val="Arial"/>
        <family val="2"/>
      </rPr>
      <t>2</t>
    </r>
    <r>
      <rPr>
        <sz val="10"/>
        <color theme="1"/>
        <rFont val="Arial"/>
        <family val="2"/>
      </rPr>
      <t xml:space="preserve"> - 1.27 x 10</t>
    </r>
    <r>
      <rPr>
        <vertAlign val="superscript"/>
        <sz val="10"/>
        <color theme="1"/>
        <rFont val="Arial"/>
        <family val="2"/>
      </rPr>
      <t>3</t>
    </r>
  </si>
  <si>
    <t>Slope ± SE
0.66 ± 0.05
1.08 ± 0.08
1.46 ± 0.13
0.68 ± 0.05
0.41 ± 0.05
0.71 ± 0.08</t>
  </si>
  <si>
    <t xml:space="preserve">
5.65
7.76
6.84
8.88
7.69
0.90</t>
  </si>
  <si>
    <t xml:space="preserve">
4
4
3
4
4
4</t>
  </si>
  <si>
    <t>neonates, 2nd instar (not shown here)</t>
  </si>
  <si>
    <t>Cry proteins LD50 (ng)
Cry1Ac        0.04
Cry2Aa        0.13
Cry1Ab        0.64
Cry1Aa      11.99
Cry1Ca    690.94
Cry9Aa    727.84</t>
  </si>
  <si>
    <t>95% FL
0.02 - 0.06
0.08 - 0.18
0.51 - 0.80
8.90 - 16.50
419.07 - 1420.01
430.45 - 1556.39</t>
  </si>
  <si>
    <t>Slope ± SE
0.52 ± 0.05
0.63 ± 0.05
0.85 ± 0.07
0.64 ± 0.04
0.52 ± 0.06
0.46 ± 0.06</t>
  </si>
  <si>
    <t>Cry1Ac
Cry2Aa
Cry2Ab
Cry1Ab
Cry2Ac
Cry9Aa
Bti
Cry1B
Cry1C
Cry1E</t>
  </si>
  <si>
    <t>surface, incorporation</t>
  </si>
  <si>
    <t>2 - 4</t>
  </si>
  <si>
    <t>48 - 96</t>
  </si>
  <si>
    <t>288 - 768</t>
  </si>
  <si>
    <t>LC50 (ng=cm2) crystal protein
Cry1Ac 115
Cry2Aa 149
Cry2Ab 421
Cry1Ab 692
Cry2Ac 1678
Cry9Aa &gt;4000
Cry1B &gt;&gt; 4000
Cry1C &gt;&gt; 4000
Cry1E &gt;&gt; 4000</t>
  </si>
  <si>
    <t>95% FL
82–159
117–189
98–1259
458–1071
640–4079
–
–
–
–</t>
  </si>
  <si>
    <t>Indiana, USA</t>
  </si>
  <si>
    <t>Cry1Bh1 a
Cry1Fa</t>
  </si>
  <si>
    <t>LC50 (ng/cm2)
Cry1FA 253.2
Cry1Bh 1,6979.7</t>
  </si>
  <si>
    <t>95%FL
185.7 - 335.4
1,239.0 - 2,493.6</t>
  </si>
  <si>
    <t>LC90
1,004.9
6,552.1</t>
  </si>
  <si>
    <t>95%FL
707.6 - 1,683.6
3,936.6 - 17,158.0</t>
  </si>
  <si>
    <t>Slope (SE)
2.1   (0.3)
2.2  (0.4)</t>
  </si>
  <si>
    <t xml:space="preserve">
2.1
0.4</t>
  </si>
  <si>
    <t xml:space="preserve">
3
2</t>
  </si>
  <si>
    <t>India
data for "Biolep" 
no Bt protein specified</t>
  </si>
  <si>
    <t>India, Punjab</t>
  </si>
  <si>
    <t>Cry1Ac (MVP II)</t>
  </si>
  <si>
    <t>6 (selection pressure)</t>
  </si>
  <si>
    <t>9946 (1421/population)</t>
  </si>
  <si>
    <t xml:space="preserve">LC50 µg/ml
2005:
Bathinda 0.203
Faridkot 0.126
Mansa 0.109
Muktsar 0.159
2006:
Bathinda 0.223
Abohar 0.151
Faridkot 0.151
Mansa 0.190
Muktsar 0.181
Srigangangar 0.140
Hanumangarh 0.103
</t>
  </si>
  <si>
    <t xml:space="preserve">95% FL:
2005:
0.111 - 0.350
0.091 - 0.282
0.068 - 0.184
0.022 - 0.283
2006:
0.118 - 0.326
0.098 - 0.211
0.090 - 0.230
0.145 - 0.244
0.108 - 0.274
0.131 - 0.234
0.087 - 0.234
</t>
  </si>
  <si>
    <t>± SE
2005:
2.017±0.222
1.178±0.146
1.633±0.110
1.445±0.192
2006:
1.322±0.263
1.425±0.197
1.442±0.264
1.552±0.174
1.531±0.293
1.255±0.163
1.467±0.281</t>
  </si>
  <si>
    <t>no relevant data, 
percentage mortality</t>
  </si>
  <si>
    <t>India, Haryana, Hisar</t>
  </si>
  <si>
    <t>Cry1Aa, Cry1Ab, Cry1Ac, Cry1C and Cry1E</t>
  </si>
  <si>
    <t>4 to 6</t>
  </si>
  <si>
    <t>neonates, 2nd instar (data not extracted)</t>
  </si>
  <si>
    <t>LC50 ng/cm2:
Cry1Aa 113.03
Cry1Ab 101.7
Cry1Ac 69.41
Cry1C 1244.01
Cry1E 1340.42</t>
  </si>
  <si>
    <t>95% FL:
100.01 - 121.39
90.32 - 111.10
55.31 - 89.63
1157.03 - 1335.71
1339.71 - 1535.12</t>
  </si>
  <si>
    <t>LC95 ng/cm2:
358.51
326.57
348.63
2863.02
3128.71</t>
  </si>
  <si>
    <t>95% FL:
289.71  - 289.71
237.31 - 237.31
203.01 - 203.01
238.03 - 2389.03
2648.01 - 2648.01</t>
  </si>
  <si>
    <t>3.63
4.03
3.43
2.15
2.67</t>
  </si>
  <si>
    <t>Dipel recepies tested</t>
  </si>
  <si>
    <t>Review</t>
  </si>
  <si>
    <t>Italy, Malaysia, USA</t>
  </si>
  <si>
    <t>Cry1Aa, Cry1Ab, Cry1Ac, Cry1Ba, Cry1F</t>
  </si>
  <si>
    <t>Ostrinia nubilalis, 
(Ostrinia furnacalis, 
Diatraea saccharalis)</t>
  </si>
  <si>
    <t>Cry1Aa 781
Cry1Ab 890
Cry1Ac 754
Cry1Ba 478
Cry1F 379</t>
  </si>
  <si>
    <t xml:space="preserve"> 3 to 7</t>
  </si>
  <si>
    <t>16 to 32</t>
  </si>
  <si>
    <t>LC50 ng of Cry toxin/cm2:
Cry1Aa 9.6
Cry1Ab 11.5 
Cry1Ac 5.4
Cry1Ba 37.2
Cry1F 12.7</t>
  </si>
  <si>
    <t>95% FL:
8.3-11.0
9.1-14.0
4.7-6.1
33.3-41.1
9.1-17.2</t>
  </si>
  <si>
    <t>LC90 ng of Cry toxin/cm2:
34.1
37.4
16.1
64.0
35.9</t>
  </si>
  <si>
    <t>95% FL:
28.3-43.0)
28.9-54.6)
13.6-19.8)
56.5-76.9)
25.2-64.9)</t>
  </si>
  <si>
    <t>± SE
2.3 (0.2)
2.5 (0.2)
2.6 (0.2)
5.4 (0.7)
2.8 (0.3)</t>
  </si>
  <si>
    <t>3.7
5.1
2.1
1.7
3.9</t>
  </si>
  <si>
    <t>4
4
5
3
3</t>
  </si>
  <si>
    <t>Cry1Ac (wild and fused)</t>
  </si>
  <si>
    <t>3 d</t>
  </si>
  <si>
    <t>LC50 µg/ml:
wildtype: 41.01</t>
  </si>
  <si>
    <t>95% CI :
33.07-50.01</t>
  </si>
  <si>
    <t>Indien (No LC50 values)</t>
  </si>
  <si>
    <t>USA (No LC 50 values)</t>
  </si>
  <si>
    <t>Australia and New Zealand
(No LC50 values)</t>
  </si>
  <si>
    <t>Cry1Ac and Dipel</t>
  </si>
  <si>
    <t>Cry1Fa</t>
  </si>
  <si>
    <t>vip</t>
  </si>
  <si>
    <t>Cry1A (c)  by Monsanto</t>
  </si>
  <si>
    <t>first instar</t>
  </si>
  <si>
    <t>50-70</t>
  </si>
  <si>
    <t>LC50 µg/ml:
Yuzhou (control) 0.425
Hengyang (SCCA) 1.028
Jianyang (CRVCA) 0.646
Wuxue (CRVCA) 2.017
Huangshan (CRVCA) 1.194
Jingzhou (CRVCA) 1.258
Nanjing (CRVCA) 2.770
Nanyang (CRVCA) 1.392
Zhengzhou (YRVCA) 0.725
Xinxiang (YRVCA) 2.142
Nangong (YRVCA) 1.025
Shenzhou (YRVCA) 9.073
Baoding (YRVCA) 0.200
Tianjin (YRVCA) 0.091
Langfang (YRVCA) 0.920
Beijing (YRVCA) 1.550
Kazuo (LRVCA) 0.284
Jinzhou (LRVCA) 0.314
Liaoyang (LRVCA) 3.068
Kashi (NCCA) 1.517
Akesu (NCCA) 1.165
Kuerle (NCCA) 0.348
Hami (NCCA) 0.740
Shihezi (NCCA) 0.374</t>
  </si>
  <si>
    <t>95% FL:
0.191 - 0.874
0.599 - 1.856
0.229 - 1.544
1.219 - 3.704
0.727 - 2.113
0.536 - 3.631
1.248 - 8.015
0.798 - 2.630
0.393 - 1.383
1.129 - 4.675
0.279 - 4.349
5.298 - 19.168
0.064 - 0.894
0.021 - 0.259
0.566 - 1.555
0.909 - 2.625
0.102 - 0.728
0.175 - 0.542
1.221 - 11.319
0.753 - 3.557
0.432 - 3.977
0.141 - 0.832
0.363 - 1.510
0.187 - 0.815</t>
  </si>
  <si>
    <t>LC90 µg/ml:
91.646
76.891
59.021
63.798
22.614
316.794
173.147
124.797
19.325
167.278
143.00
302.544
3.798
9.307
45.195
47.324
55.836
13.447
203.740
408.317
151.379
33.303
97.083
9.112</t>
  </si>
  <si>
    <t>± SE
0.5496 ± 0.080
0.6846 ± 0.076
0.6536 ± 0.146
0.8546 ± 0.093
1.0036 ± 0.171
0.5346 ± 0.089
0.7146 ± 0.079
0.6566 ± 0.074
0.8996 ± 0.085
0.6776 ± 0.088
0.5986 ± 0.081
0.8416 ± 0.125
1.0026 ± 0.144
0.6386 ± 0.070
0.7586 ± 0.077
0.8636 ± 0.123
0.5596 ± 0.072
0.7856 ± 0.117
0.7036 ± 0.088
0.5276 ± 0.072
0.6066 ± 0.076
0.6476 ± 0.070
0.6056 ± 0.086
0.9246 ± 0.100</t>
  </si>
  <si>
    <t>China (3 years, 13-17 strains) 
1998</t>
  </si>
  <si>
    <t>Cry1Ac (MVP)</t>
  </si>
  <si>
    <t>IC50 µg/ml:
Kashi, Xinjiang 0.105
Sanya, Hainan 0.020
Beihai, Guangxi 0.046
Zhengzhou, Henan 0.077
Xinxiang, Henan 0.036
Nanjing, Jiangsu 0.063
Dezhou, Shandong 0.054
Cixian, Hebei 0.083
Cangxian, Hebei 0.095
Shijiazhuang, Hebei 0.086
Langfang, Hebei 0.083
Langfang, Hebeic 0.049
Beijing 0.035</t>
  </si>
  <si>
    <t>95% FL:
0.077 - 0.143
0.009 - 0.037
0.034 - 0.060
0.026 - 0.154
0.021 - 0.053
0.047 - 0.081
0.041 - 0.070
0.062 - 0.111
0.066 - 0.144
0.063 - 0.116
0.051 - 0.121
0.039 - 0.060
0.021 - 0.055</t>
  </si>
  <si>
    <t>IC90 µg/ml:
0.550
0.112
0.187
0.475
0.314
0.218
0.210
0.462
0.563
0.444
0.375
0.329
0.185</t>
  </si>
  <si>
    <t>± SE
1.782 ±  0.252
1.735  ± 0.218
2.112  ± 0.287
1.621  ± 0.295
1.371  ± 0.225
2.369  ± 0.324
2.179  ± 0.289
1.725  ± 0.228
1.663  ± 0.246
1.798  ± 0.247
1.958  ± 0.359
1.548  ± 0.073
1.788  ± 0.353</t>
  </si>
  <si>
    <t>IC50 µg/ml:
Yuzhou (S-1) 0.026
Wuxue (S-2) 0.048
Xinxiang, Henan 0.068
Zhengzhou, Henan 0.050
Nanjing, Jiangsu 0.027
Nanjing, Jiangsuc 0.061
Rudong, Jiangsu 0.039
Dongying, Shandongc 0.062
Gaoyi, Hebeic 0.026
Suning, Hebeic 0.033
Zaoqiang, Hebeic 0.074
Tangxian, Hebeic 0.026
Hejian, Hebeic 0.097
Yongnian, Hebeic 0.037
Langfang, Hebei 0.030
Langfang, Hebeic 0.099
Beijing 0.016</t>
  </si>
  <si>
    <t>95% FL:
0.016 - 0.035
0.038 - 0.060
0.035 - 0.140
0.037 - 0.064
0.021 - 0.033
0.029 - 0.124
0.031 - 0.049
0.030 - 0.113
0.020 - 0.033
0.022 - 0.044
0.042 - 0.118
0.017 - 0.037
0.016 - 0.171
0.010 - 0.070
0.022 - 0.038
0.083 - 0.119
0.012 - 0.021</t>
  </si>
  <si>
    <t>IC90 µg/ml:
0.160
0.192
0.240
0.236
0.074
0.267
0.138
0.336
0.120
0.455
0.560
0.096
0.568
0.384
0.114
0.404
0.084</t>
  </si>
  <si>
    <t>± SE
1.616 ±  0.254
2.127  ± 0.234
2.347  ± 0.256
1.904  ± 0.205
2.938  ± 0.425
2.011  ± 0.251
2.347 ± 0.270
1.742 ± 0.179
1.935 ± 0.210
1.118 ± 0.126
1.461 ± 0.142
2.278 ± 0.198
1.673 ± 0.258
1.257 ± 0.175
2.202 ± 0.287
2.105  ± 0.219
1.811  ± 0.223</t>
  </si>
  <si>
    <t>IC50 µg/ml:
Wuxue(S-2) 0.034
Shawan, Xinjiang 0.016
Wuhan, Hubei 0.017
Tianmen, Hubei 0.074
Xixian, Henan 0.018
Xinxiang, Henanc 0.051
Anyang, Henanc 0.042
Taian, Shandongc 0.075
Dezhou, Shandongc 0.029
Shijiazhuang, Hebeic 0.039
Langfang, Hebeic 0.032
Beijingc 0.080
Shenyang, Liaoning 0.028
Liaoyang, Liaoning 0.020</t>
  </si>
  <si>
    <t>95% FL:
0.020 - 0.049
0.009 - 0.024
0.013 - 0.021
0.061 - 0.089
0.014 - 0.021
0.039 - 0.068
0.025 - 0.066
0.058 - 0.094
0.011 - 0.049
0.03 - 0.049
0.020 - 0.046
0.0385 - 0.1189
0.019 - 0.038
0.013 - 0.028</t>
  </si>
  <si>
    <t>IC90 µg/ml:
0.131
0.133
0.082
0.278
0.063
0.183
0.184
0.554
0.111
0.187
0.140
0.3756
0.107
0.143</t>
  </si>
  <si>
    <t>± SE
2.170 ± 0.17
1.410  ± 0.16
1.880  ± 0.21
2.240  ± 0.24
2.320  ± 0.26
2.320  ± 0.20
1.980  ± 0.18
1.470  ± 0.13
2.200  ± 0.26
1.890  ± 0.23
1.990  ± 0.21
1.910  ± 0.31
2.202  ± 0.23
1.510  ± 0.20</t>
  </si>
  <si>
    <t>India
Lab strain
3rd instar only</t>
  </si>
  <si>
    <t>Cry2A</t>
  </si>
  <si>
    <t>Diabrotica virgifera
Agrotis ipsilon 
Ostrinia nubilalis</t>
  </si>
  <si>
    <t>surface
incorporation
incorporation</t>
  </si>
  <si>
    <t>7 d
5-7 d</t>
  </si>
  <si>
    <t>SEM LC50:
-
0.039
SEM EC50:
7.3
0.008</t>
  </si>
  <si>
    <t xml:space="preserve">LC50:
Agrotis ipsilon  &gt; 200µg/ml
Ostrinia nubilalis 0.060 µg/ml
EC50:
Agrotis ipsilon  54.5
Ostrinia nubilalis 0.025
</t>
  </si>
  <si>
    <t>USA, several species, 
No LC50 for Diabrotica virgifera virgifera</t>
  </si>
  <si>
    <t xml:space="preserve">1 to 4 </t>
  </si>
  <si>
    <t>Cry1F</t>
  </si>
  <si>
    <t>LC50 Range 1.03-45.42 ng/cm²
EC 50 Range 0.30-4.58 ng/cm²</t>
  </si>
  <si>
    <t>compare suppl. material</t>
  </si>
  <si>
    <t>USA, several locations (&gt; 140; compare suppl. material)</t>
  </si>
  <si>
    <t>Review, no scientific data</t>
  </si>
  <si>
    <t>Coleoptera
Lepidoptera
Lepidoptera</t>
  </si>
  <si>
    <t>Chrysomelidae
Noctuide
Crambidae</t>
  </si>
  <si>
    <t>Diabrotica
Agrotis
Ostrinia</t>
  </si>
  <si>
    <t xml:space="preserve">USA:
Monsanto lab (2/2001)
Monsanto lab (3/2001)
Phelps Co., NE (Keene)
Phelps Co., NE (Nitchie)
Phelps Co., NE (Wenz)
Phelps Co., NE (Vandell)
Clay Co., NE
York Co., NE
Saunders Co., NE
Potter Co., SD
Tippecanoe Co., IN
Finney Co., KS
Champaign Co., IL
Center Co., PA
</t>
  </si>
  <si>
    <t>Cry3Bb1</t>
  </si>
  <si>
    <t xml:space="preserve">EC50 in µg/cm²
2.28
8.73
1.85
2.10
0.97
2.12
2.71
3.14
1.62
4.14
3.75
1.67
1.95
2.49
</t>
  </si>
  <si>
    <t>± SE
1.18 ±  0.20
1.00  ± 0.22
1.32  ± 0.17
1.13  ± 0.15
1.11  ± 0.21
1.25  ± 0.30
1.17  ± 0.20
0.94  ± 0.21
1.79  ± 0.59
1.41  ± 0.39
1.51  ± 0.21
1.70  ± 0.21
1.08  ± 0.17
3.07  ± 0.84</t>
  </si>
  <si>
    <t xml:space="preserve">
3.45
0.22
2.58
13.13
0.99
0.74
1.69
1.79
0.77
1.80
2.86
2.47
1.77
0.15</t>
  </si>
  <si>
    <t xml:space="preserve">
3
2
3
8
3
2
2
2
3
2
3
3
3
2</t>
  </si>
  <si>
    <t xml:space="preserve">95% CI
(1.55-3.01)
(5.44-12.85)
(1.32-2.54)
(0.57-6.79)
(0.51-1.52)
(0.62-4.89)
(1.86-3.96)
(1.59-5.77)
(0.62-3.45)
(2.77-5.19)
(2.41-5.81)
(1.41-1.98)
(1.55-2.43)
(2.12-2.93)
</t>
  </si>
  <si>
    <t>95% CL
1.02-14.70
5.01-27.77
1.38-3.00
0.75-3.75
0.90-3.93
1.90-8.23
1.29-5.10
3.62-14.75
0.23-4.81
4.34-22.23
2.59-5.98
1.65-3.24
3.91-11.04
1.04-2.97</t>
  </si>
  <si>
    <t>LC50 in µg/cm²
5.57
13.04
2.11
2.01
2.18
4.62
2.84
7.92
2.38
10.79
4.14
2.36
6.76
2.06</t>
  </si>
  <si>
    <t xml:space="preserve">
202
192
275
418
203
137
198
275
140
115
303
244
292
164</t>
  </si>
  <si>
    <t>5 to 7 or field collected</t>
  </si>
  <si>
    <t>4 - 7 d</t>
  </si>
  <si>
    <t>1 to 4 d</t>
  </si>
  <si>
    <t>at least 4</t>
  </si>
  <si>
    <t>USA, Nebraska:
Concord, 
Mead, 
Alma,
North Platte, 
Clay Center, 
Laboratory</t>
  </si>
  <si>
    <t>1660 
818 
1600 
1300 
900 
1020</t>
  </si>
  <si>
    <t>LC50:
0.73
4.22
0.79
0.75
0.80</t>
  </si>
  <si>
    <t>95% FL
0.45 - 1.08
1.38 - 9.40
0.23 - 1.73
0.42 - 1.20
0.54  - 1.82
0.50  - 1.16</t>
  </si>
  <si>
    <t>± SE
0.98 ± 0.08
0.88 ± 0.07
0.83  ± 0.06
0.96  ± 0.07
1.08 ± 0.10
1.05  ± 0.09</t>
  </si>
  <si>
    <t>LC90:
14.8
121
22.7
16.1
17.1
13.3</t>
  </si>
  <si>
    <t>95%FL:
10.5 - 22.3.
43.8 - 957
11.7 - 109
10.0 - 29.2
10.7  - 29.2
9.41 - 20.3</t>
  </si>
  <si>
    <t>POLO software</t>
  </si>
  <si>
    <r>
      <t>LC50 (</t>
    </r>
    <r>
      <rPr>
        <sz val="10"/>
        <color theme="1"/>
        <rFont val="Calibri"/>
        <family val="2"/>
      </rPr>
      <t>µ</t>
    </r>
    <r>
      <rPr>
        <sz val="10"/>
        <color theme="1"/>
        <rFont val="Arial"/>
        <family val="2"/>
      </rPr>
      <t>g/ml)
lab strain 0.195
field pop 2.233</t>
    </r>
  </si>
  <si>
    <t>95%CL
0.158 - 0.241
1.716 - 2.860</t>
  </si>
  <si>
    <t>LC90 (µg/ml)
0.644
13.666</t>
  </si>
  <si>
    <t>Slope (± SE)
2.471 (± 0.317)
1.629 (± 0.163)</t>
  </si>
  <si>
    <t>keine relevanten Daten, nur Vip3aA19 verwendet</t>
  </si>
  <si>
    <t>selction trials with Cry1Aa,
Cry1Ab, Cry1Ac
Results of control are extracted</t>
  </si>
  <si>
    <t>7d</t>
  </si>
  <si>
    <t>360 / Bt protein</t>
  </si>
  <si>
    <t>6 to 8</t>
  </si>
  <si>
    <t>LC50 ng/cm²
Cry1Aa 89.82
Cry1Ab 126.08
Cry1Ac 58.79</t>
  </si>
  <si>
    <t>95% FL
75.95 - 105.31
115.72 - 136.71
50.40 - 68.12</t>
  </si>
  <si>
    <t>± SE
2.79 ± 0.24
2.65 ± 0.50
2.28  ± 0.28</t>
  </si>
  <si>
    <t xml:space="preserve">3.79
2.65
</t>
  </si>
  <si>
    <t>India, Tamil Nadu</t>
  </si>
  <si>
    <t>Cry1Aa
Cry1Ab
Cry1Ac
Cry1C
Cry1E</t>
  </si>
  <si>
    <t>&gt;3</t>
  </si>
  <si>
    <t>surface
incorporation</t>
  </si>
  <si>
    <t>LC50  ng/cm² Surface
Cry1Aa 225.17
Cry1Ab 347.76
Cry1Ac 101.67
LC50 µl/ml Incorporation
Cry1Aa 0.34
Cry1Ab 0.69
Cry1Ac 0.24</t>
  </si>
  <si>
    <t xml:space="preserve">95% FL
204.09-247.66
336.72-3557.47
90.99-113.13
0.29-0.40
0.64-0.76
0.21-0.26
</t>
  </si>
  <si>
    <t>± SE
3.13±0.35
3.10±0.21
3.00±0.39
3.88±0.51
3.99±0.52
2.91±0.35</t>
  </si>
  <si>
    <t>Cry1Ab
Cry1Ac</t>
  </si>
  <si>
    <t>logdose-probit analysis</t>
  </si>
  <si>
    <t>LC50:
Cry1Ac 1800ng/ml
Cry1Ab 3000ng/ml
ED50:
Cry1Ac 2ng/ml
Cry1Ab 59ng/ml</t>
  </si>
  <si>
    <t>Cry1Ab  (Protoxin and truncated)</t>
  </si>
  <si>
    <t>keine relevanten Daten, nur resistance selection</t>
  </si>
  <si>
    <t>1 - 3</t>
  </si>
  <si>
    <t>&gt;135</t>
  </si>
  <si>
    <t>logit transformation in GLIM version 3.77</t>
  </si>
  <si>
    <t>lab strains (GR, TS)</t>
  </si>
  <si>
    <t>Cry2Ab,
Cry1Ac,
Cry2Aa</t>
  </si>
  <si>
    <r>
      <t>LC50 (</t>
    </r>
    <r>
      <rPr>
        <sz val="10"/>
        <color theme="1"/>
        <rFont val="Calibri"/>
        <family val="2"/>
      </rPr>
      <t>µ</t>
    </r>
    <r>
      <rPr>
        <sz val="10"/>
        <color theme="1"/>
        <rFont val="Arial"/>
        <family val="2"/>
      </rPr>
      <t>g/cm2)
GR 0.089 Cry2Ab
TS 0.165  Cry2Ab
GR 0.011 Cry1Ac
GR 0.011 Cry2Aa</t>
    </r>
  </si>
  <si>
    <t>95% CI
0.07 - 0.11
0.13 - 0.21 
0.009 - 0.018
0.008 - 0.017</t>
  </si>
  <si>
    <r>
      <t xml:space="preserve">Slope </t>
    </r>
    <r>
      <rPr>
        <sz val="10"/>
        <color theme="1"/>
        <rFont val="Calibri"/>
        <family val="2"/>
      </rPr>
      <t>±</t>
    </r>
    <r>
      <rPr>
        <sz val="10"/>
        <color theme="1"/>
        <rFont val="Arial"/>
        <family val="2"/>
      </rPr>
      <t xml:space="preserve"> SE
1.1  ± 0.1
1.02 ±  0.09
1.23  ± 0.12
1.26  ± 0.16</t>
    </r>
  </si>
  <si>
    <t>keine relevanten Daten, 
da % survival angegeben</t>
  </si>
  <si>
    <t>USA, Italy</t>
  </si>
  <si>
    <t>Cry1Ab, 
Cry1Ac</t>
  </si>
  <si>
    <t>F1, F2, F3, lab strains</t>
  </si>
  <si>
    <t>8 - 9</t>
  </si>
  <si>
    <t>3 x (2-4)</t>
  </si>
  <si>
    <t>LC50 (ng/cm2) Cry1Ab
Colorado F1   4.70
Illinois F2   3.90
Indiana F1   3.94
Iowa F1     4.97
Italy F2    3.16
Italy lab. F20   3.43
Nebraska F1   5.24
Nebraska F2   7.33
Nebraska F3   3.62
Nebraska lab. F14   3.80
N. Dakota (UV) F2   2.45
N. Dakota (BV) F1   6.00
N. Carolina F1     5.15
N. Carolina F2     3.90
N. Carolina F3     2.22
Missouri F3     2.66
Pennsylvania F1   3.67
Tennessee F2    7.89</t>
  </si>
  <si>
    <t>95%FL Cry1Ab
3.38 - 6.24
2.27 - 6.16
3.10 - 4.81
4.04 - 5.97
2.62 - 3.70
2.61 - 4.26
4.51 - 6.03
5.93 - 8.75
1.67 - 5.61
2.98 - 4.63
2.02 - 2.87
4.37 - 7.81
4.49 - 5.86
3.12 - 4.73
1.49 - 3.05
0.67 - 4.10
3.15 - 4.23
6.04 - 9.84</t>
  </si>
  <si>
    <t>LC95 (ng/cm2) Cry1Ab
31.74
57.67
23.04
37.57
23.12
25.48
35.99
38.86
17.81
19.75
9.59
55.20
44.8
28.49
11.34
11.86
27.35
28.12</t>
  </si>
  <si>
    <t>95%FL Cry1Ab
20.28 - 66.82
27.19 - 252.9
16.76 - 37.09
27.05 - 60.07
18.70 - 31.60
18.66 - 41.70
27.89 - 50.09
28.48 - 62.74
10.15 - 87.34
14.77 - 30.29
7.68 - 12.90
34.00 - 125.2
34.08 - 63.66
20.96 - 43.43
7.40 - 23.73
7.30 - 72.47
21.56 - 36.82
19.89 - 54.34</t>
  </si>
  <si>
    <t>Slope ± SE Cry1Ab
1.98 ± 0.14
1.41 ± 0.11
2.15 ± 0.17
1.87 ± 0.19
1.90 ± 0.15
1.88 ± 0.16
1.97 ± 0.15
2.27 ± 0.20
2.38 ± 0.32
2.30 ± 0.16
2.78 ± 0.30
1.71 ± 0.16
1.75 ± 0.12
1.90 ± 0.14
2.32 ± 0.14
2.54 ± 0.31
1.89 ± 0.13
2.98 ± 0.28</t>
  </si>
  <si>
    <t>Cry1Ab
16.17
22.48
9.03
2.81
3.56
6.11
4.88
7.30
27.94
10.85
9.24
5.52
5.02
6.44
9.19
28.41
2.41
14.51</t>
  </si>
  <si>
    <t>Cry1Ab
6
6
6
6
6
6
7
6
6
6
6
6
7
6
6
6
6
6</t>
  </si>
  <si>
    <t>&gt; 20,000</t>
  </si>
  <si>
    <t>Cry1Ac
Colorado F1    0.33
Illinois F2    0.78
Indiana F1    0.40
Iowa F1    0.21
Italy F2    0.20
Italy lab. F20    0.20
Nebraska F1    0.29
Nebraska lab. F14    0.32
N. Dakota F2    0.53
North Carolina F1    0.33
North Carolina F2    0.42
Pennsylvania F1    0.42
Tennessee F2    0.44</t>
  </si>
  <si>
    <t>Cry1Ac
0.25 - 0.43
0.67 - 0.89
0.28 - 0.53
0.17 - 0.25
0.16 - 0.25
0.14 - 0.26
0.21 - 0.37
0.24 - 0.42
0.42 - 0.66
0.25 - 0.42
0.30 - 0.55
0.30 - 0.57
0.36 - 0.52</t>
  </si>
  <si>
    <t>Cry1Ac
2.02
4.53
2.90
1.15
1.46
1.72
2.30
2.09
3.19
2.64
1.88
2.97
2.23</t>
  </si>
  <si>
    <t>Cry1Ac
1.42 - 3.34
3.68 - 5.87
1.98 - 5.09
0.93 - 1.47
1.08 - 2.19
1.21 - 2.78
1.62 - 3.73
1.47 - 3.51
2.38 - 4.76
1.89 - 4.17
1.31 - 3.37
1.93 - 5.72
1.73 - 3.12</t>
  </si>
  <si>
    <t>Cry1Ac
2.09 ± 0.13
2.15 ± 0.15
1.19 ± 0.12
2.23 ± 0.17
1.90 ± 0.11
1.76 ± 0.12
1.82 ± 0.11
2.02 ± 0.12
2.12 ± 0.17
1.83 ± 0.09
2.52 ± 0.19
1.95 ± 0.10
2.33 ± 0.14</t>
  </si>
  <si>
    <t>Cry1Ac
13.24
5.26
13.48
3.63
9.20
10.00
11.45
14.54
6.28
17.45
15.95
24.58
8.50</t>
  </si>
  <si>
    <t>Cry1Ac
6
6
6
6
6
6
6
6
6
6
6
6
6</t>
  </si>
  <si>
    <t>Missouri, USA</t>
  </si>
  <si>
    <t>mCry3A</t>
  </si>
  <si>
    <t>F4, F7, F10</t>
  </si>
  <si>
    <t>4, 6, 7 respectively</t>
  </si>
  <si>
    <r>
      <t>LC50 (</t>
    </r>
    <r>
      <rPr>
        <sz val="10"/>
        <color theme="1"/>
        <rFont val="Calibri"/>
        <family val="2"/>
      </rPr>
      <t>µ</t>
    </r>
    <r>
      <rPr>
        <sz val="10"/>
        <color theme="1"/>
        <rFont val="Arial"/>
        <family val="2"/>
      </rPr>
      <t>g/cm2)
F4    0.55
F7    1.30
F10    0.73</t>
    </r>
  </si>
  <si>
    <t xml:space="preserve">
F4   0.32 - 0.92
F7   0.87 - 2.00
F10   0.51 - 1.05</t>
  </si>
  <si>
    <t>Deutschland</t>
  </si>
  <si>
    <t>NLMIXED Prozedur</t>
  </si>
  <si>
    <t>&gt; 25,000</t>
  </si>
  <si>
    <t>years 2000, 2001, 2002</t>
  </si>
  <si>
    <t>LC50 (ng/cm2)
2000 LA 60
2000 PO 32
2000 NI 19
2000 HR 33
2001 LA 46
2001 PO 55
2001 NI 28
2001 HR 28
2001 OD 10
2002 LA 3
2002 PO 28
2002 NI 17
2002 HR 16
2002 OD 9
2002 HA 25</t>
  </si>
  <si>
    <t>95% KI
44 - 81
21 - 50
14 - 28
24 - 44
26 - 82
21 - 142
9 - 85
15 - 50
6 -19
1 - 12
11 -72
8 - 37
6 - 38
4 - 19
12 - 51</t>
  </si>
  <si>
    <t>keine relevanten Daten, 
da % Tests mit Dipel</t>
  </si>
  <si>
    <t>Cry3Ba</t>
  </si>
  <si>
    <t>5 - 6</t>
  </si>
  <si>
    <t>keine relevanten Daten, 
da Blattmaterial mit Laborstamm getestet</t>
  </si>
  <si>
    <t>Cry3Bb</t>
  </si>
  <si>
    <t>keine relevanten Daten, 
da Wirksamkeitstests verschieden aufbewahrter Cry1Ab-Proteine mit Laborstamm angegeben</t>
  </si>
  <si>
    <t>Steigung (95 % KI)
2,15 (1,54 - 2,77)
2,65 (1,73 - 3,56)
3,39 (2,37 - 4,41)
2,24 (1,66 - 2,83)
1,68 (1,16 - 2,21)
1,97 (1,06 - 2,87)
1,91 (0,86 - 2,96)
1,76 (1,21 - 2,31)
1,88 (1,36 - 2,41)
1,54 (0,91 - 2,17)
1,73 (1,19 - 2,28)
2,09 (1,64 - 2,54)
1,95 (1,41 - 2,50)
1,98 (1,54 - 2,42)
2,08 (1,65 - 2,51)</t>
  </si>
  <si>
    <t>LC50 (µg/cm2)
9.49</t>
  </si>
  <si>
    <t>95% CL
3.48 - 19.66</t>
  </si>
  <si>
    <r>
      <t xml:space="preserve">0.95 </t>
    </r>
    <r>
      <rPr>
        <sz val="10"/>
        <color theme="1"/>
        <rFont val="Calibri"/>
        <family val="2"/>
      </rPr>
      <t>±</t>
    </r>
    <r>
      <rPr>
        <sz val="10"/>
        <color theme="1"/>
        <rFont val="Arial"/>
        <family val="2"/>
      </rPr>
      <t xml:space="preserve"> 0.22</t>
    </r>
  </si>
  <si>
    <t>1.29</t>
  </si>
  <si>
    <t>lab strain?</t>
  </si>
  <si>
    <t>&gt;216</t>
  </si>
  <si>
    <t>LC50 (µl/ml)
5.51</t>
  </si>
  <si>
    <t>95% CL
4.56 - 6.48</t>
  </si>
  <si>
    <r>
      <t xml:space="preserve">2.2 </t>
    </r>
    <r>
      <rPr>
        <sz val="10"/>
        <color theme="1"/>
        <rFont val="Calibri"/>
        <family val="2"/>
      </rPr>
      <t>±</t>
    </r>
    <r>
      <rPr>
        <sz val="10"/>
        <color theme="1"/>
        <rFont val="Arial"/>
        <family val="2"/>
      </rPr>
      <t xml:space="preserve"> 0.4</t>
    </r>
  </si>
  <si>
    <t>no relevant data, susceptible strain selected for 30 generations, as well</t>
  </si>
  <si>
    <t>F4</t>
  </si>
  <si>
    <t>Cry1Ac protoxin</t>
  </si>
  <si>
    <t>LC50 (µl/ml)
0.05</t>
  </si>
  <si>
    <t>95% FL
0.036 - 0.072</t>
  </si>
  <si>
    <t>LC90 (µl/ml)
0.29</t>
  </si>
  <si>
    <t>0.22</t>
  </si>
  <si>
    <t>1.69</t>
  </si>
  <si>
    <t>CRy1Ab trypsin activated</t>
  </si>
  <si>
    <t>10 d</t>
  </si>
  <si>
    <t>LC50 (nl/ml)
infected 76
uninfected 245</t>
  </si>
  <si>
    <t>95% FL
58 - 101
176 - 394</t>
  </si>
  <si>
    <t>Slope (SE)
-1.73 (0.19)
-1.68 (0.24)</t>
  </si>
  <si>
    <t xml:space="preserve">
84.35
51.11</t>
  </si>
  <si>
    <t xml:space="preserve">
1
1</t>
  </si>
  <si>
    <t>Cry9C</t>
  </si>
  <si>
    <t>nenates</t>
  </si>
  <si>
    <t>&gt;15,000</t>
  </si>
  <si>
    <t>LC50 (ng/cm2)
Amana, IA    13.2
Maquoketa, IA    52.5
Dennison, IA    26.3
Pawnee, IL    35.7
Champaign, IL    25.5
Rochelle, IL    24.8
Mt. Vernon, IL    33.3
Gretna, NE    47.6
Wayne, NE    35.7
Lamberton, MN   45.8
Windom, MN    40.4
Ft. Wayne, IN    40.5
Beresford, SD    30.5
Rockport, MO    65.1
Wapakoneta, OH    40.2
Pittsburg, KS    39.1</t>
  </si>
  <si>
    <t>95% CL
9.2 - 17.1
41.3 - 62.9
18.6 - 34.8
27.1 - 45.8
19.5 - 31.9
22.4 - 27.3
25.0 - 41.9
26.9 - 69.7
29.5 - 42.3
38.9 - 52.6
28.7 - 55.2
27.8 - 53.1
12.8 - 55.0
59.4 - 70.9
27.2  7.7
34.9 - 43.4</t>
  </si>
  <si>
    <t>LC90 (ng/cm2)
46.5
119
83.9
107
105
85.7
143
214
130
146
161
141
137
159
146
109</t>
  </si>
  <si>
    <t>95% CL
34.4 - 74.8
96.0 - 166
61.0 - 137
78.4 - 171
80.5 - 151
75.8 - 98.7
109 - 208
138 - 495
105 - 170
124 - 180
108 - 311
95.2 - 274
71.7 - 735
142 - 183
94.2 - 325
95.4 - 127</t>
  </si>
  <si>
    <t xml:space="preserve">
2.34
3.62
2.55
2.70
2.08
2.38
2.02
1.96
2.29
2.55
2.14
2.37
1.97
3.31
2.28
2.89</t>
  </si>
  <si>
    <t xml:space="preserve">Agrotis,
Helicoverpa,
Mamestra
</t>
  </si>
  <si>
    <t>lab strains</t>
  </si>
  <si>
    <t>5 - 7</t>
  </si>
  <si>
    <t>&gt;240</t>
  </si>
  <si>
    <t>POLO-PC software</t>
  </si>
  <si>
    <t>Vip3A protoxin</t>
  </si>
  <si>
    <t>LC50 (ng/cm2)
A. ipsilon
Vip3Ab     62
H. armigera 
Vip3Aa     1660
Vip3Ae     4460
Vip3Af     840    
M. brassicae
Vip3Aa     14.4
Vip3Ae     258
Vip3Af     6.0</t>
  </si>
  <si>
    <t>95% FL
A. ipsilon
Vip3Ab     37 - 100
H. armigera 
Vip3Aa     1040 - 2470
Vip3Ae      2770 - 7200
Vip3Af     394 - 2030
M. brassicae
Vip3Aa     10.5 - 17.7
Vip3Ae     200 - 334
Vip3Af      4.4 - 7.7</t>
  </si>
  <si>
    <r>
      <t xml:space="preserve">Slope </t>
    </r>
    <r>
      <rPr>
        <sz val="10"/>
        <color theme="1"/>
        <rFont val="Calibri"/>
        <family val="2"/>
      </rPr>
      <t>±</t>
    </r>
    <r>
      <rPr>
        <sz val="10"/>
        <color theme="1"/>
        <rFont val="Arial"/>
        <family val="2"/>
      </rPr>
      <t xml:space="preserve"> SE</t>
    </r>
    <r>
      <rPr>
        <sz val="7.5"/>
        <color theme="1"/>
        <rFont val="Arial"/>
        <family val="2"/>
      </rPr>
      <t xml:space="preserve">
</t>
    </r>
    <r>
      <rPr>
        <sz val="10"/>
        <color theme="1"/>
        <rFont val="Arial"/>
        <family val="2"/>
      </rPr>
      <t>A. ipsilon
Vip3Ab     0.9 ± 0.1
H. armigera 
Vip3Aa     1.4 ± 0.2
Vip3Ae     1.7 ± 0.2
Vip3Af      1.0 ± 0.1
M. brassicae
Vip3Aa     1.5 ± 0.1
Vip3Ae     1.5 ± 0.1
Vip3Af       1.5 ± 0.1</t>
    </r>
  </si>
  <si>
    <t xml:space="preserve">
A. ipsilon
Vip3Ab   9.5
H. armigera 
Vip3Aa    7.4
Vip3Ae  18.9
Vip3Af   27.7    
M. brassicae
Vip3Aa    0.9
Vip3Ae    2.4
Vip3Af     0.9</t>
  </si>
  <si>
    <t>Cry1Ab,
Cry1Ac</t>
  </si>
  <si>
    <r>
      <t>LC50 (</t>
    </r>
    <r>
      <rPr>
        <sz val="10"/>
        <color theme="1"/>
        <rFont val="Calibri"/>
        <family val="2"/>
      </rPr>
      <t>µ</t>
    </r>
    <r>
      <rPr>
        <sz val="10"/>
        <color theme="1"/>
        <rFont val="Arial"/>
        <family val="2"/>
      </rPr>
      <t>g/ml)
Cry1Ab 0.670
Cry1Ac 0.120</t>
    </r>
  </si>
  <si>
    <t>95% FL
0.255 - 2.458
0.0447 - 0.312</t>
  </si>
  <si>
    <t>Slope ± SE
0.508 ± 0.112
0.549 ± 0.115</t>
  </si>
  <si>
    <t xml:space="preserve">
0.157
0.176</t>
  </si>
  <si>
    <t>Cry1Ab (two different toxin batches)</t>
  </si>
  <si>
    <t>LC50 (ng/cm2)
S. nonagrioides
Toxin batch-1  
1998 Madrid 23
1998 Andalucia 27
1998 Galicia 55
1998 Ebro 70
1999 Madrid 32
1999 Andalucia 36
Toxin batch-2  
1999 Madrid 5
1999 Andalucia 3
1999 Ebro 23
1999 Albacete 15
2000 Madrid 10
2000 Ebro 20
2000 Albacete 9
2000 Badajoz  18
2000 Lab-1998    8
2001 Madrid 19
2001 Ebro 34
2001 Lab-1998    5
2002 Madrid 15
2002 Ebro 11
2002 Badajoz   22
2002 Lab-1998    10</t>
  </si>
  <si>
    <t>95% CL
S. nonagrioides
Toxin batch-1  
1998 Madrid 16-30
1998 Andalucia 16-39
1998 Galicia 19-115
1998 Ebro 56-87
1999 Madrid 19-45
1999 Andalucia 13-87
Toxin batch-2  
1999 Madrid 1-9
1999 Andalucia 2-4
1999 Ebro 14-31
1999 Albacete 10-20
2000 Madrid 5-15
2000 Ebro 15-25
2000 Albacete 6-12
2000 Badajoz 6-28
2000 Lab-1998 5-11
2001 Madrid 13-26
2001 Ebro 27-42
2001 Lab-1998 4-6
2002 Madrid 9-23
2002 Ebro 7-16
2002 Badajoz 16-32
2002 Lab-1998 7-12</t>
  </si>
  <si>
    <t>O. nubilalis  
Toxin batch-1  
1998 Ebro 77-162
1998 Madrid 82-140
1999 Madrid 51-122
Toxin batch-2  
1999 Badajoz 2-6
2000 Badajoz 2-5
2000 Lab-2000 2-4
2001 Ebro 28-41
2001 Lab-2000 3-6
2002 Ebro 6-12
2002 Badajoz 5-7
2002 Lab-2000 2-4</t>
  </si>
  <si>
    <t>&gt;50</t>
  </si>
  <si>
    <t>LC50 (µg/g)
Sirsa (Cry1Ac/HD-73)
2001  0.08
2002 0.53
2003 2.95
2004 3.34
Delhi (Cry1 Ac/HD-73)
2000 0.12
2001 0.18
2002 0.39
2003 1.86
2005 4.50
Bhatinda (HD-73)
2000 0.04
2001 0.25
2005 5.14
Nanded (Cry1Ac)
2002 0.30
2004 5.42
Coimbatore 0.159</t>
  </si>
  <si>
    <t>95%FL
Sirsa (Cry1Ac/HD-73) 
2001 0.06 - 0.10
2002 0.45 - 0.64
2003 2.40 - 3.52
2004 2.43 - 4.93
Delhi (Cry1 Ac/HD-73) 
2000 0.09 - 0.16
2001 0.12 - 0.36
2002 0.25 - 0.74
2003 1.43 - 2.50
2005 2.85 - 8.74
Bhatinda (HD-73) 
2000 0.02 - 0.07
2001 0.16 - 0.91
2005 3.20 - 11.94
Nanded (Cry1Ac) 
2002 0.23 - 0.40
2004 3.77 - 8.83
Coimbatore 0.09 - 0.26</t>
  </si>
  <si>
    <t>Slope ± S.E.
Sirsa (Cry1Ac/HD-73) 
1.99 ± 0.30
2.01 ± 0.22
2.51 ± 0.34
1.75 ± 0.29
Delhi (Cry1 Ac/HD-73) 
1.62 ± 0.24
1.24 z 0.34
0.97 ± 0.18
2.23 ± 0.39
1.01 ± 0.19
Bhatinda (HD-73) 
1.48 ± 0.29
0.98 ± 0.32
1.20 ± 0.23
Nanded (Cry1Ac) 
2.00 ± 0.31
1.39 ± 0.22
Coimbatore 0.75 ± 0.15</t>
  </si>
  <si>
    <t>keine relevanten Daten, da Tests mit verschiedenen HD-Proteinen</t>
  </si>
  <si>
    <t>4 to 10</t>
  </si>
  <si>
    <r>
      <rPr>
        <b/>
        <sz val="10"/>
        <color theme="1"/>
        <rFont val="Arial"/>
        <family val="2"/>
      </rPr>
      <t xml:space="preserve">LC50 µg/g - incorporation
Protoxin Syngenta </t>
    </r>
    <r>
      <rPr>
        <sz val="10"/>
        <color theme="1"/>
        <rFont val="Arial"/>
        <family val="2"/>
      </rPr>
      <t xml:space="preserve">
Karlsruhe 1.63
Freiburg 1.60
Lake Constance 1.23
</t>
    </r>
    <r>
      <rPr>
        <b/>
        <sz val="10"/>
        <color theme="1"/>
        <rFont val="Arial"/>
        <family val="2"/>
      </rPr>
      <t>Trancated Monsanto</t>
    </r>
    <r>
      <rPr>
        <sz val="10"/>
        <color theme="1"/>
        <rFont val="Arial"/>
        <family val="2"/>
      </rPr>
      <t xml:space="preserve">
Bonn 0.34
Karlsruhe 0.11
Freiburg (Þeld pop) 0.11
Lake Constance 0.10
Freiburg (labstrain generation 9-11) 0.10
Freiburg (labstrain generation 42) 0.19
</t>
    </r>
    <r>
      <rPr>
        <b/>
        <sz val="10"/>
        <color theme="1"/>
        <rFont val="Arial"/>
        <family val="2"/>
      </rPr>
      <t xml:space="preserve">Truncated DLR
</t>
    </r>
    <r>
      <rPr>
        <sz val="10"/>
        <color theme="1"/>
        <rFont val="Arial"/>
        <family val="2"/>
      </rPr>
      <t>Bonn 2.12
Freiburg 1.54
Lake Constance 1.64</t>
    </r>
  </si>
  <si>
    <t xml:space="preserve">
1.12-2.42
1.05-2.44
0.76-1.95
0.21-0.54
0.09-0.13
0.07-0.19
0.06-0.14
0.05-0.16
0.11-0.32
1.40-3.21
0.97-2.42
1.13-2.39</t>
  </si>
  <si>
    <t xml:space="preserve">
12.42
10.67
5.70
4.45
0.93
3.33
0.92
1.84
3.94
23.99
28.01
17.98</t>
  </si>
  <si>
    <t xml:space="preserve">
7.32-21.08
6.46-17.63
4.03-8.06
2.31-12.44
0.70-1.31
1.13-9.81
0.56-1.88
0.89-6.14
1.65-9.44
10.34-55.68
10.87-72.16
8.87-36.43</t>
  </si>
  <si>
    <t xml:space="preserve">
± SE
1.45 ±  0.06
1.55  ± 0.08
1.91  ± 0.12
1.15  ± 0.62
1.35  ± 0.96
0.87  ± 0.02
1.30  ± 0.98
1.00  ± 0.74
0.98  ± 0.03
1.22  ± 0.04
1.02  ± 0.03
1.23  ± 0.03</t>
  </si>
  <si>
    <t xml:space="preserve">
12.88
10.54
3.18
0.15
0.03
2.18
0.09
0.09
0.14
0.80
3.75
2.74</t>
  </si>
  <si>
    <t xml:space="preserve">
3
3
3
5
5
5
5
5
5
5
5
5</t>
  </si>
  <si>
    <t>Grey</t>
  </si>
  <si>
    <t>PhD Thesis at Aachen University</t>
  </si>
  <si>
    <t>The European corn borer (Ostrinia nubilalis, Hbn.), its
susceptibility to the Bt-toxin Cry1F, its pheromone races and its
gene flow in Europe in view of an Insect Resistance Management</t>
  </si>
  <si>
    <t>no</t>
  </si>
  <si>
    <t>Germany (3 populations)
Italy (3 p.)
France (3 p.)
Spain (2 p.)
USA (25 p.)</t>
  </si>
  <si>
    <t>Cry1F (truncated)</t>
  </si>
  <si>
    <t>F1 to F3</t>
  </si>
  <si>
    <t>5 to 6</t>
  </si>
  <si>
    <t>2 to 4</t>
  </si>
  <si>
    <t>LC50 ng/cm²
Germany 3.08-3.59
Spain 3.78-4.15
Italy 2.72-5.93
France 3.33-6.11
USA 1.23-6.26</t>
  </si>
  <si>
    <t>compare page 32ff</t>
  </si>
  <si>
    <t>Cry1Ab core protein</t>
  </si>
  <si>
    <t>Bacillus thuringiensis ssp. kurstaki HD-73
=Cry1Ac</t>
  </si>
  <si>
    <t xml:space="preserve">Agrotis ipsilon
Helicoverpa armigera, 
Mamestra brassicae
</t>
  </si>
  <si>
    <t>LC50 (µg/ml)
Cry1Ac:Cry1Fa
1:0     2.27
0:1     ND
1:1      6.60
1:4    18.68
4:1     2.75
Cry1Ac:Cry2Ab
1:0     3.63
0:1     36.95
1:1      3.45
1:4     4.17
4:1     2.80
EC50 (ng/ml)
Cry1Ac:Cry1Fa
1:0      22.2
0:1      4460
1:1      30.5
1:4      62.2
4:1      20.1
Cry1Ac:Cry2Ab
1:0    24.9
0:1     183.5
1:1      41.1
1:4      63.5
4:1      44.8</t>
  </si>
  <si>
    <t>95% FL
Cry1Ac:Cry1Fa
1.96 - 2.70
— —
5.30 - 8.90
9.65 - 207.87
2.42 - 3.16
Cry1Ac:Cry2Ab
2.70 - 4.99
31.36 - 44.12
2.23 -  5.62
3.61 -  4.85
2.41  - 3.25
95%FL
Cry1Ac:Cry1Fa
8.9 - 47.3
1681 - 15066
8.4 - 88.6
19.4 - 181.4
7.9 - 117
Cry1Ac:Cry2Ab
10.7 - 55.4
43 - 744.3
13.7 - 114.9
18 - 209.1
11.6 - 158.5</t>
  </si>
  <si>
    <t>Slope ± SE
Cry1Ac:Cry1Fa
2.35 ± 0.19
—
1.97 ± 0.23
1.85 ± 0.35
2.93 ± 0.25
Cry1Ac:Cry2Ab
1.55 ± 0.13
1.65 ± 0.13
1.78 ± 0.13
1.94 ± 0.14
1.86 ± 0.14
Cry1Ac:Cry1Fa
- 0.75
- 0.25
- 0.57
- 0.48
- 0.64
 Cry1Ac:Cry2Ab
- 0.83
- 0.55
- 0.93
- 0.94
- 1.05</t>
  </si>
  <si>
    <t>MIC50 (µg/ml)
1999
Bathinda 0.05
Sirsa 0.18
Sriganganagar 0.20
Khandwa 0.15
Anand 0.19
Akola 0.12
Khammam 0.23
Guntur 0.12
Raichur 0.27
Coimbatore 0.10
2001
Barwah 0.09
Khandwa 0.10
Rajkot 0.13
Vadodra 0.05
Jalgoan 0.13
Jalna 0.14
Yavatmal 0.08
Adilabad 0.07
Warangal 0.09
Guntur 0.12
Ranebennur 0.07
Davanagere 0.05
Coimbatore 0.05
Dindigul 0.07</t>
  </si>
  <si>
    <t>95%FL
1999
0.03 - 0.07
0.12 - 0.28
0.14 - 0.29
0.10 - 0.22
0.13 - 0.29
0.08 - 0.18
0.16 - 0.34
0.08 - 0.19
0.19 - 0.38
0.06 - 0.08
2001
0.06 - 0.14
0.07 - 0.15
0.09 - 0.19
0.04 - 0.08
0.09 - 0.19
0.10 - 0.20
0.05 - 0.12
0.05 - 0.11
0.06 - 0.15
0.09 - 0.17
0.05 - 0.10
0.03 - 0.07
0.03 - 0.08
0.05 - 0.11</t>
  </si>
  <si>
    <t>MIC90
1999
0.33
1.46
1.13
0.77
1.58
1.02
1.25
1.31
1.26
0.51
2001
0.62
0.65
0.69
0.28
0.91
0.55
0.46
0.41
0.48
0.53
0.36
0.26
0.25
0.64</t>
  </si>
  <si>
    <t>95%FL
1999
0.19 - 0.75
0.83 - 3.46
0.69 - 2.42
0.48 - 1.60
0.87 - 4.00
0.57 - 2.49
0.77 - 2.68
0.70 - 3.34
0.80 - 2.61
0.32 - 1.07
2001
0.36 - 1.39
0.39 - 1.42
0.43 - 1.45
0.17 - 0.59
0.53 - 2.08
0.37 - 1.11
0.28 - 0.98
0.25 - 0.88
0.30 - 1.00
0.34 - 1.05
0.22 - 0.74
0.16 - 0.54
0.15 - 0.51
0.36 - 1.53</t>
  </si>
  <si>
    <t>Slope ± SE
1999
2.727 ± 0.37
2.477 ± 0.32
2.937 ± 0.39
3.147 ± 0.43
2.377 ± 0.31
2.307 ± 0.30
3.077 ± 0.42
2.357 ± 0.27
3.237 ± 0.45
3.047 ± 0.41
2001
2.817 ± 0.376
2.907 ± 0.392
2.907 ± 0.388
3.117 ± 0.434
2.697 ± 0.36
3.727 ± 0.548
2.887 ± 0.394
2.927 ± 0.392
3.317 ± 0.468
3.547 ± 0.514
3.177 ± 0.440
3.587 ± 0.542
3.407 ± 0.490
2.287 ± 0.290</t>
  </si>
  <si>
    <t xml:space="preserve">
1999
55.42
59.43
55.75
53.23
59.55
60.74
54.06
61.51
51.50
54.50
2001
56.35
55.94
56.0
52.09
58.94
46.59
53.80
55.92
51.82
48.69
52.47
49.51
51.20
61.86</t>
  </si>
  <si>
    <t>EC50 (µg/ml)
1999
Bathinda 0.004
Sirsa 0.004
Sriganganagar 0.003
Khandwa 0.005
Anand 0.004
Akola 0.004
Khammam 0.004
Guntur 0.008
Raichur 0.003
Coimbatore 0.003
2001
Barwah 0.002
Khandwa 0.003
Rajkot 0.001
Vadodra 0.002
Jalgoan 0.004
Jalna 0.002
Yavatmal 0.0003
Adilabad 0.001
Warangal 0.002
Guntur 0.003
Ranebennur 0.003
Davanagere 0.0004
Coimbatore 0.001
Dindigul 0.001</t>
  </si>
  <si>
    <t xml:space="preserve">
1999
0.003 - 0.005
0.002 - 0.005
0.003 - 0.003
0.004 - 0.006
0.003 - 0.005
0.003 - 0.004
0.003 - 0.005
0.006 - 0.010
0.002 - 0.003
0.003 - 0.004
2001
0.002 - 0.002
0.003 - 0.005
0.000 - 0.002
0.002 - 0.002
0.003 - 0.005
0.001 - 0.002
0.0002 - 0.0004
0.000 - 0.001
0.001 - 0.002
0.002 - 0.004
0.002 - 0.004
0.0002 - 0.0005
0.000 - 0.001
0.001 - 0.001</t>
  </si>
  <si>
    <t>EC90
1999
0.031
0.068
0.039
0.053
0.062
0.029
0.051
0.076
0.038
0.042
2001
0.016
0.047
0.028
0.014
0.028
0.030
0.010
0.019
0.032
0.054
0.043
0.013
0.009
0.014</t>
  </si>
  <si>
    <t xml:space="preserve">
1999
0.014 - 0.167
0.035 - 0.197
0.025 - 0.072
0.044 - 0.074
0.041 - 0.100
0.019 - 0.052
0.030 - 0.102
0.045 - 0.146
0.027 - 0.057
0.032 - 0.065
2001
0.014 - 0.019
0.020 - 0.262
0.014 - 0.090
0.011 - 0.018
0.019 - 0.044
0.020 - 0.050
0.008 - 0.016
0.013 - 0.031
0.023 - 0.045
0.026 - 0.054
0.027 - 0.111
0.010 - 0.021
0.009 - 0.010
0.012 - 0.018</t>
  </si>
  <si>
    <t>LC50 (µg/ml)
Ludhiana 1.532
Sirsa 1.570
Udaipur 0.122
Aurangabad 0.123
Chhindwara 0.119
Hyderabad 0.432
Coimbatore 1.990
MIC50 (µg/ml)
Ludhiana 0.54
Sirsa 0.69
Udaipur 0.07
Aurangabad 0.07
Chhindwara 0.07
Hyderabad 0.15
Coimbatore 1.14
EC50
Ludhiana 0.003
Sirsa 0.008
Udaipur 0.008
Aurangabad 0.002
Chhindwara 0.002
Hyderabad 0.002
Coimbatore 0.003</t>
  </si>
  <si>
    <t>95%FL
0.830 - 3.040
0.930 - 3.090
0.072 - 0.219
0.079 - 0.203
0.063 - 0.190
0.170 - 2.030
1.199 - 3.920
95%FL
0.29 - 1.25
0.34 - 1.13
0.04 - 0.10
0.04 - 0.11
0.04 - 0.11
0.07 - 0.32
0.76 - 1.77
95%FL
0.002 - 0.005
0.004 - 0.018
0.004 - 0.013
0.002 - 0.004
0.001 - 0.003
0.0005 - 0.006
0.001 - 0.004</t>
  </si>
  <si>
    <t>LC90 (µg/ml)
17.294
14.916
1.030
1.034
1.489
11.617
10.579
MIC90
6.29
9.52
0.30
0.46
0.58
2.38
4.69
EC90
0.220
0.485
0.266
0.081
0.067
0.627
0.108</t>
  </si>
  <si>
    <t>95%FL
5.580 - 71.700
6.142 - 49.920
0.533 - 3.253
0.539 - 3.230
0.652 - 5.345
2.690 - 30.968
4.921  - 53.691
95%FL
2.51 - 23.20
2.94 - 35.96
0.17 - 0.78
0.25 - 1.32
0.30 - 1.87
0.90 - 9.08
2.65 - 14.28
95%FL
0.107 - 0.695
0.201 - 1.310
0.089 - 2.003
0.054 - 0.154
0.047 - 0.104
0.201 - 2.230
0.074 - 0.215</t>
  </si>
  <si>
    <t xml:space="preserve">Slope (± SE)
1.29 (±0.24)
1.39 (±0.25)
1.56 (±0.26)
1.43 (±0.24)
1.70 (±0.26)
0.94 (±0.16)
2.15 (±0.42)
1.22 (±0.19)
1.22 (±0.20)
2.12 (±0.43)
1.62 (±0.30)
1.37 (±0.25)
1.09 (±0.19)
0.45 (±0.45)
</t>
  </si>
  <si>
    <t xml:space="preserve">
6.08
4.9
3.17
2.96
6.03
5.87
5.56
5.69
6.23
2.61
4.07
5.10
4.98
3.65
</t>
  </si>
  <si>
    <t>keine relevanten Daten, 
Zusammenfassung mehrerer Populationen</t>
  </si>
  <si>
    <t>2004-2005, 
2007-2008
auch noch IC ermittelt</t>
  </si>
  <si>
    <t>LC und IC ermittelt</t>
  </si>
  <si>
    <t>LD50 und ID50 ermittelt</t>
  </si>
  <si>
    <t>EC50 (ng/cm2) Cry1Ab
Colorado 0.67
Illinois 0.60
Indiana 0.54
Iowa 0.84
Italy 0.35
Italy lab. 0.34
Nebraska 1.33
Nebraska 0.78
Nebraska 0.38
Nebraska lab. 0.99
N. Carolina 0.75
N. Carolina 1.07
N. Carolina 0.33
N. Dakota (BV) 0.48
N. Dakota (UV) 0.98
Missouri 0.34
Pennsylvania 0.70
Tennessee 0.79</t>
  </si>
  <si>
    <t>95%FL Cry1Ab
0.56 - 0.78
0.54 - 0.66
0.44 - 0.64
0.69 - 0.99
0.31 - 0.38
0.31 - 0.43
0.93 - 1.38
0.60 - 0.99
0.22 - 0.57
0.75 - 1.30
0.66 - 0.86
0.90 - 1.27
0.31 - 0.35
0.39 - 0.58
0.73 - 1.29
0.29 - 0.39
0.60 - 0.82
0.73 - 0.85</t>
  </si>
  <si>
    <t>EC95 (ng/cm2) Cry1Ab
5.21
14.05
7.93
14.01
4.97
8.07
8.10
12.86
9.02
6.71
7.95
5.79
3.21
4.47
22.19
5.26
6.58
10.49</t>
  </si>
  <si>
    <t>95%FL Cry1Ab
3.36 - 7.56
10.69 - 18.16
4.79 - 12.33
8.54 - 21.59
4.00 - 6.11
5.35 - 11.83
4.90 - 12.19
6.58 - 22.62
3.21 - 21.99
3.39 - 11.38
5.58 - 10.81
3.69 - 8.33
2.72 - 3.77
2.65 - 6.98
10.38 - 42.07
3.65 - 7.38
4.20 - 9.64
8.42 - 12.87</t>
  </si>
  <si>
    <t>EC50 (ng/cm2) Cry1Ac
Colorado 0.076
Illinois 0.11
Indiana 0.13
Iowa 0.071
Italy lab. 0.050
Italy 0.052
Nebraska 0.079
Nebraska lab. 0.069
North Carolina 0.067
North Carolina 0.11
N. Dakota (BV) 0.12
Tennessee 0.11</t>
  </si>
  <si>
    <t>95%FL Cry1Ac
0.072 - 0.081
0.083 - 0.14
0.12 - 0.14
0.064 - 0.077
0.045 - 0.055
0.044 - 0.058
0.070 - 0.089
0.066 - 0.073
0.059 - 0.080
0.096 - 0.13
0.097 - 0.15
0.10 - 0.11</t>
  </si>
  <si>
    <t>EC95 (ng/cm2) Cry1Ac
0.44
1.56
0.66
0.36
0.44
0.45
0.84
0.48
0.71
0.79
1.18
0.65</t>
  </si>
  <si>
    <t>95%FL Cry1Ac
0.37 - 0.51
0.78 - 2.83
0.53 - 0.81
0.29 - 0.45
0.35 - 0.54
0.33 - 0.60
0.62 - 1.12
0.42 - 0.55
0.49 - 0.99
0.51 - 1.13
0.67 - 1.90
0.56 - 0.76</t>
  </si>
  <si>
    <t>neonates,
3rd instar</t>
  </si>
  <si>
    <t>LC50 (µg/ml)  11.20 (neonates)
EC50 (µg/ml) 1,38 (3rd instar)</t>
  </si>
  <si>
    <t>95% FL  7.26 - 15.14 (neonates)
95%FL 0.99 - 1.89 (3rd instar)</t>
  </si>
  <si>
    <r>
      <t xml:space="preserve">2.9 </t>
    </r>
    <r>
      <rPr>
        <sz val="10"/>
        <color theme="1"/>
        <rFont val="Calibri"/>
        <family val="2"/>
      </rPr>
      <t>±</t>
    </r>
    <r>
      <rPr>
        <sz val="10"/>
        <color theme="1"/>
        <rFont val="Arial"/>
        <family val="2"/>
      </rPr>
      <t xml:space="preserve"> 0.70 (neonates)
0.92 ± 0.07 (3rd instar)</t>
    </r>
  </si>
  <si>
    <t>5.9 (neon.)
1.40 (3rd i.)</t>
  </si>
  <si>
    <t>6 d,
7 d</t>
  </si>
  <si>
    <t>280 neonates
180 3rd instars</t>
  </si>
  <si>
    <t>J. Appl. Entomol. 135: 7–16</t>
  </si>
  <si>
    <t>Susceptibility of European and North American populations of
the European corn borer to the Cry1F insecticidal protein</t>
  </si>
  <si>
    <t>Spain, France, Italy, Germany</t>
  </si>
  <si>
    <t>F2, F3, Spain partly F5 - F11</t>
  </si>
  <si>
    <t>F1, partly F1 + F2</t>
  </si>
  <si>
    <t>LC50 (ng/cm2)
Heilbronn (Germany) F2    3.08
Upper Rhine Valley (Germany) F3    3.18
Oderbruch (Germany) F2    3.59
Badajoz (Spain) F2    4.15
Ebro (Spain) F3/4    3.78
Novara (Italy) F7/8    3.09
Padua (Italy) F2    2.72
Lacchiarella (Italy) F3    5.93
Muret (France) F10/11    3.33
Grignon (France) F3    4.68
Poitiers (France) F3    6.11</t>
  </si>
  <si>
    <t>95%CL
2.57–3.70
2.63–3.84
2.86–4.52
3.60–4.79
3.22–4.43
2.69–3.55
2.30–3.20
5.06–6.94
2.87–3.86
4.09–5.35
5.31–7.03</t>
  </si>
  <si>
    <t>LC90 (ng/cm2)
10.82
12.52
16.04
10.67
10.42
7.97
9.18
18.41
8.14
11.64
14.99</t>
  </si>
  <si>
    <t>95%CL
8.08–14.49
9.11–71.21
11.64–22.11
8.52–13.37
8.15–13.32
6.46 –9.82
7.19–11.73
14.37–23.57
6.57–10.09
9.47–14.27
12.23–18.37</t>
  </si>
  <si>
    <t>Slope ± SE
2.35 ± 0.07
2.15 ± 0.06
1.76 ± 0.05
3.12 ± 0.10
2.91 ± 0.10
3.11 ± 0.09
2.42 ± 0.05
2.60 ± 0.06
3.30 ± 0.13
3.23 ± 0.09
3.29 ± 0.10</t>
  </si>
  <si>
    <t xml:space="preserve">
1.53
4.26
0.74
4.74
2.07
2.04
4.22
5.00
1.97
0.62
4.96</t>
  </si>
  <si>
    <t xml:space="preserve">
3
3
4
3
3
4
4
4
4
4
4</t>
  </si>
  <si>
    <t>LC50 (ng/cm2)
2000 
Nobles Co., MN 2.37
Saunders Co., NE 3.79
Hamilton Co., NE 2.88
Scott Co., KS 2.55
Finney Co., KS #1 8.70
Finney Co., KS #2 4.96
Marion Co., IA 2.56
Story Co., IA 3.24
Polk/Tama Co., IA 4.74
Sioux Co., IA 3.17
Linn Co., IA 3.04
Warren Co., IL 2.32
Henderson Co., IL 6.22
Moody Co., SD 2.78
Beadle Co., SD 4.11
2001 
Hamilton Co., NE 3.65
Champaign Co., IL 1.06
Clinton Co., IA 2.26
Dakota Co., MN 2.51
DeKalb Co., IL #1 1.44
DeKalb Co., IL #2 2.92
Goodhue Co., MN 2.03
Henry Co., IA 1.98
Saunders Co., NE 2.31
Warren Co., IL 1.42</t>
  </si>
  <si>
    <t>95%CL
2000
1.51–3.33
3.07–4.53
1.94–3.84
2.22–2.91
4.20–12.28
4.25–5.67
2.14–3.00
2.40–3.70
3.30–6.26
2.65–3.71
2.40–3.70
1.44–3.33
(5.43–7.06
1.76–3.79
3.51–4.62
2001
2.52–4.88
0.86–1.27
1.38–3.06
1.84–3.16
0.97–1.94
(2.17–3.71
1.00–3.29
1.57–2.40
1.72–2.93
0.79–2.08</t>
  </si>
  <si>
    <t>LC90 (ng/cm2)
2000
10.37
12.51
9.80
8.33
23.28
12.48
8.10
10.05
16.83
11.18
8.51
11.50
17.67
8.69
7.87
2001
14.40
3.09
8.05
7.92
6.14
9.42
13.08
7.72
13.04
6.45</t>
  </si>
  <si>
    <t>95%CL
2000
7.12–18.19
10.28–16.13
7.25–15.20
7.00–10.34
16.11–60.41
10.66–15.29
6.75–10.20
7.64–15.54
12.21–27.62
9.29–14.03
6.80–11.61
7.62–21.92
14.98–21.74
6.28–14.58
6.90–9.54
2001
10.44–22.94
2.59–3.87
5.99–12.80
6.11–11.70
6.49–15.35
7.11–14.31
7.68–32.34
6.34–9.88
(15.90–31.07
4.46–11.18</t>
  </si>
  <si>
    <t>Slope ± SE
2000
2.00 ± 0.16
2.47 ± 0.25
2.41 ± 0.22
2.49 ± 0.18
3.0 ± 0.16
3.20 ± 0.31
2.12 ± 0.17
2.80 ± 0.34
2.33 ± 0.20
2.38 ± 0.20
2.86 ± 0.26c
1.84 ± 0.14
2.86 ± 0.22
2.64 ± 0.28
4.54 ± 0.62
2001
2.18 ± 0.17
2.88 ± 0.33
2.32 ± 0.25
2.59 ± 0.24
2.07 ± 0.18
2.52 ± 0.20
1.67 ± 0.13
2.17 ± 0.20
1.70 ± 0.16
1.95 ± 0.19</t>
  </si>
  <si>
    <t xml:space="preserve">
2000
10.67
2.14
8.07
1.36
16.68
2.59
1.47
7.66
9.75
1.53
5.56
12.12
4.76
10.33
4.64
2001
8.38
1.64
7.97
7.31
6.84
8.77
16.94
2.43
3.84
9.11</t>
  </si>
  <si>
    <t xml:space="preserve">
2000
5
5
5
5
5
5
5
5
5
5
5
5
5
5
5
5
2001
5
5
5
5
5
5
5
5
5</t>
  </si>
  <si>
    <t>Kranthi KR, Kranthi S, Ali S, Banerjee SK</t>
  </si>
  <si>
    <t>Curr Sci 78:1001-4.</t>
  </si>
  <si>
    <t>Resistance to ‘CrylAc delta-endotoxin of Bacillus thuringiensis’ in a laboratory selected strain of Helicoverpa armigera (Hubner).</t>
  </si>
  <si>
    <t>F1, pooled from different field collections</t>
  </si>
  <si>
    <t>24 per concentration</t>
  </si>
  <si>
    <t>3 x 2-3</t>
  </si>
  <si>
    <t>Slope ± SE 1.80 ± 0.21
Slope ± SE 1.62 ± 0.26</t>
  </si>
  <si>
    <t>LC50 (μg/ml) 0.185
EC50 (μg/ml) 0.0136</t>
  </si>
  <si>
    <t>95%FL 0.065 - 0.356
95%FL 0.009 - 0.193</t>
  </si>
  <si>
    <t>LC90 (μg/ml) 0.95
EC90 (μg/ml) 0.084</t>
  </si>
  <si>
    <t>C. Gaspers, B. D. Siegfried2, T. Spencer2, A. P. Alves3, N. P. Storer4, I. Schuphan1 &amp; S. Eber</t>
  </si>
  <si>
    <t>LC50 angegeben, EC50 als Graph dargestellt, Zahlen evtl in grauer Literatur</t>
  </si>
  <si>
    <t>Inclusion criterium: relevant species</t>
  </si>
  <si>
    <t>Inclusion criterium: endpoint</t>
  </si>
  <si>
    <r>
      <t>LC50
a 58,6 ng/cm</t>
    </r>
    <r>
      <rPr>
        <vertAlign val="superscript"/>
        <sz val="10"/>
        <color theme="1"/>
        <rFont val="Arial"/>
        <family val="2"/>
      </rPr>
      <t>2</t>
    </r>
    <r>
      <rPr>
        <sz val="10"/>
        <color theme="1"/>
        <rFont val="Arial"/>
        <family val="2"/>
      </rPr>
      <t xml:space="preserve">
b 61,7 ng/cm</t>
    </r>
    <r>
      <rPr>
        <vertAlign val="superscript"/>
        <sz val="10"/>
        <color theme="1"/>
        <rFont val="Arial"/>
        <family val="2"/>
      </rPr>
      <t>2</t>
    </r>
    <r>
      <rPr>
        <sz val="10"/>
        <color theme="1"/>
        <rFont val="Arial"/>
        <family val="2"/>
      </rPr>
      <t xml:space="preserve">
c 48,6 ng/cm</t>
    </r>
    <r>
      <rPr>
        <vertAlign val="superscript"/>
        <sz val="10"/>
        <color theme="1"/>
        <rFont val="Arial"/>
        <family val="2"/>
      </rPr>
      <t>2</t>
    </r>
    <r>
      <rPr>
        <sz val="10"/>
        <color theme="1"/>
        <rFont val="Arial"/>
        <family val="2"/>
      </rPr>
      <t xml:space="preserve">
d 91,3 ng/cm</t>
    </r>
    <r>
      <rPr>
        <vertAlign val="superscript"/>
        <sz val="10"/>
        <color theme="1"/>
        <rFont val="Arial"/>
        <family val="2"/>
      </rPr>
      <t>2</t>
    </r>
    <r>
      <rPr>
        <sz val="10"/>
        <color theme="1"/>
        <rFont val="Arial"/>
        <family val="2"/>
      </rPr>
      <t xml:space="preserve">
e 79,3 ng/cm</t>
    </r>
    <r>
      <rPr>
        <vertAlign val="superscript"/>
        <sz val="10"/>
        <color theme="1"/>
        <rFont val="Arial"/>
        <family val="2"/>
      </rPr>
      <t>2</t>
    </r>
  </si>
  <si>
    <t xml:space="preserve">
a 50,0 - 68,0
b 45,1 - 80,7
c 34,0 - 68,0
d 68,6 - 122,0
e 65,2 - 96,4</t>
  </si>
  <si>
    <t xml:space="preserve">
a 1,9
b 1,5
c 1,5
d 1,5
e 1,6</t>
  </si>
  <si>
    <r>
      <t xml:space="preserve">LC50 3.02 </t>
    </r>
    <r>
      <rPr>
        <sz val="10"/>
        <color theme="1"/>
        <rFont val="Calibri"/>
        <family val="2"/>
      </rPr>
      <t>µ</t>
    </r>
    <r>
      <rPr>
        <sz val="10"/>
        <color theme="1"/>
        <rFont val="Arial"/>
        <family val="2"/>
      </rPr>
      <t>g/ml</t>
    </r>
  </si>
  <si>
    <t>LC50 University of Nebraska 
F10 7.4 ng/cm2
F100 4.8 ng/cm2
Auburn University
F10 9.4 ng/cm2
F100 6.0 ng/cm2
Monsanto Company
F10 6.1 ng/cm2
F100 5.6 ng/cm2</t>
  </si>
  <si>
    <t>O. nubilalis LC50
Toxin batch-1  
1998 Ebro 109
1998 Madrid 104
1999 Madrid 81
Toxin batch-2  
1999 Badajoz 4
2000 Badajoz 3
2000 Lab-2000    3
2001 Ebro 34
2001 Lab-2000    4
2002 Ebro 9
2002 Badajoz  6
2002 Lab-2000    3</t>
  </si>
  <si>
    <t>Summe</t>
  </si>
  <si>
    <t>Saeglitz, Christiane</t>
  </si>
  <si>
    <t>Untersuchungen der genetischen Diversität von Maiszünsler-
Populationen (Ostrinia nubilalis, Hbn.) und ihrer Suszeptibilität
gegenüber dem Bacillus thuringiensis (Bt)–Toxin als Grundlage
für ein Resistenzmanagement in Bt-Maiskulturen</t>
  </si>
  <si>
    <t>Germany (4 populations)</t>
  </si>
  <si>
    <t>Cry1Ab native and truncated (two batches)
Cry1Ac (MVP II)</t>
  </si>
  <si>
    <t>surface / incorporation</t>
  </si>
  <si>
    <t>compare page 86ff</t>
  </si>
  <si>
    <t>Gaspers, Claudia</t>
  </si>
  <si>
    <t>Priesnitz, Kai U.</t>
  </si>
  <si>
    <t>Diploma Thesis at Aachen University</t>
  </si>
  <si>
    <t>Charakterisierung europäischer Maiszünslerpopulationen (Ostrinia nubilalis Hübner):
Molekularbiologische und toxikologische Methoden</t>
  </si>
  <si>
    <t xml:space="preserve">no </t>
  </si>
  <si>
    <t>Labstrain only</t>
  </si>
  <si>
    <t>Meise, Thomas</t>
  </si>
  <si>
    <t>PhD Thesis at Georg-August-Universität zu Göttingen</t>
  </si>
  <si>
    <t>Monitoring der Resistenzentwicklung des Maiszünsler (Ostrinia nubilalis, Hübner) gegenüber Bt-Mais</t>
  </si>
  <si>
    <t>lab strain,
F6</t>
  </si>
  <si>
    <t>bioassay after several feeding tests before</t>
  </si>
  <si>
    <t>Nosema-infected and non-infected larvae, colonies lab established</t>
  </si>
  <si>
    <t>&gt;F3</t>
  </si>
  <si>
    <t>F1, F2  
Labstrain (F42)</t>
  </si>
  <si>
    <t>F1, 
F9 - F11</t>
  </si>
  <si>
    <t>incorporation:
truncated Monsanto Cry1Ab LC50 µg/g:
Bodensee  0.12 
oberes Rheintal 0.12 
mittleres Rheintal  0.12 
unteres Rheintal  0.41 
truncated Neustadt Cry1Ab LC50 µg/g
Bodensee 1.73
oberes Rheintal 1.55
mittleres Rheintal 1.57
unteres Rheintal 2.42
Cry1Ab Protoxin  LC50 µg/g
Bodensee 1.02
Oberes Rheintal  1.15
Mittleres Rheintal  0.82
Cry1Ac  MNP II LC50 µg/g
Bodensee 0.33
Oberes Rheintal n.d.
Mittleres Rheintal 0.22
surface
Cry1Ab truncated Monsanto LC50 in ng/cm2
oberes Rheintal  3,62
Cry1Ab truncated Neustadt LC50 in ng/cm2
Bodensee 0.92
oberes Rheintal 4.73 
mittleres Rheintal 3.82
unteres Rheintal 3.42</t>
  </si>
  <si>
    <t xml:space="preserve">Cry1Ab native and truncated (two batches)
</t>
  </si>
  <si>
    <t>16 to 64</t>
  </si>
  <si>
    <t>3 to 12</t>
  </si>
  <si>
    <t>SAS NLMIXED</t>
  </si>
  <si>
    <r>
      <rPr>
        <b/>
        <sz val="10"/>
        <color theme="1"/>
        <rFont val="Arial"/>
        <family val="2"/>
      </rPr>
      <t>2000</t>
    </r>
    <r>
      <rPr>
        <sz val="10"/>
        <color theme="1"/>
        <rFont val="Arial"/>
        <family val="2"/>
      </rPr>
      <t xml:space="preserve">
surface protoxin Novartis  LC50 in ng/cm²
Pocking 32
Niedernberg 19
Hessisches Ried 33 
</t>
    </r>
    <r>
      <rPr>
        <b/>
        <sz val="10"/>
        <color theme="1"/>
        <rFont val="Arial"/>
        <family val="2"/>
      </rPr>
      <t>2001</t>
    </r>
    <r>
      <rPr>
        <sz val="10"/>
        <color theme="1"/>
        <rFont val="Arial"/>
        <family val="2"/>
      </rPr>
      <t xml:space="preserve">
surface truncated Jehle LC50 in ng/cm²
Pocking 55
Niedernberg 28
Hessisches Ried 28
Oderbruch 10
incorporation truncated Jehle LC50 µg/g
Pocking 1.596
Niedernberg 0.550
Hessisches Ried 1.599
</t>
    </r>
    <r>
      <rPr>
        <b/>
        <sz val="10"/>
        <color theme="1"/>
        <rFont val="Arial"/>
        <family val="2"/>
      </rPr>
      <t>2002</t>
    </r>
    <r>
      <rPr>
        <sz val="10"/>
        <color theme="1"/>
        <rFont val="Arial"/>
        <family val="2"/>
      </rPr>
      <t xml:space="preserve">
surface truncated Jehle LC50 in ng/cm²
Pocking 28
Niedernberg 17
Hessisches Ried 16
Oderbruch 9
Halle 25
incorporation trucanted Jehle incorporation LC50 in µg/g
Pocking 0.285
Niedernberg 0.204
Hessisches Ried 0.231
Halle 0.315
</t>
    </r>
  </si>
  <si>
    <t>laboratory strain,
field strain F1</t>
  </si>
  <si>
    <t>field</t>
  </si>
  <si>
    <t>x</t>
  </si>
  <si>
    <r>
      <t xml:space="preserve">Inclusion criterium: field gene-ration </t>
    </r>
    <r>
      <rPr>
        <b/>
        <sz val="10"/>
        <color theme="1"/>
        <rFont val="Calibri"/>
        <family val="2"/>
      </rPr>
      <t>≤</t>
    </r>
    <r>
      <rPr>
        <b/>
        <sz val="10"/>
        <color theme="1"/>
        <rFont val="Arial"/>
        <family val="2"/>
      </rPr>
      <t xml:space="preserve"> F3</t>
    </r>
  </si>
  <si>
    <t>Inclusion criterium: relevant Cry protein</t>
  </si>
  <si>
    <t>qualitiy: toxin source</t>
  </si>
  <si>
    <t>quality: toxin activity,     + control</t>
  </si>
  <si>
    <t>All inclusion criteria positive</t>
  </si>
  <si>
    <t>quality: toxin con-centration checked</t>
  </si>
  <si>
    <t>qualitiy:     ≤ 2 repli-cations</t>
  </si>
  <si>
    <t>qualitiy:     ≤ 10 larvae per con-centration</t>
  </si>
  <si>
    <t>qualitiy:     ≤ 5 toxin concentra-tions</t>
  </si>
  <si>
    <t>quality: dose response with CIs</t>
  </si>
  <si>
    <t>Y</t>
  </si>
  <si>
    <t>(y)</t>
  </si>
  <si>
    <t>(n)</t>
  </si>
  <si>
    <t>(x)</t>
  </si>
  <si>
    <t>Verteilung Quality Criteria</t>
  </si>
  <si>
    <t>Toxin source</t>
  </si>
  <si>
    <t>More than 2 replications</t>
  </si>
  <si>
    <t>Dose response with CIs</t>
  </si>
  <si>
    <t>Relevant species</t>
  </si>
  <si>
    <t>Appropriate  endpoint</t>
  </si>
  <si>
    <t>Relevant Cry protein</t>
  </si>
  <si>
    <t xml:space="preserve"> More than 10  larvae per concentration</t>
  </si>
  <si>
    <t>Toxin concentration checked</t>
  </si>
  <si>
    <t xml:space="preserve"> More than 5 toxin concentrations</t>
  </si>
  <si>
    <t>Data sets fullfiled number of criteria</t>
  </si>
  <si>
    <t>Number of criteria</t>
  </si>
  <si>
    <t>Number of studies</t>
  </si>
  <si>
    <r>
      <t xml:space="preserve"> Field generation </t>
    </r>
    <r>
      <rPr>
        <b/>
        <sz val="10"/>
        <color theme="1"/>
        <rFont val="Calibri"/>
        <family val="2"/>
      </rPr>
      <t>≤</t>
    </r>
    <r>
      <rPr>
        <b/>
        <sz val="10"/>
        <color theme="1"/>
        <rFont val="Arial"/>
        <family val="2"/>
      </rPr>
      <t xml:space="preserve"> F3</t>
    </r>
  </si>
  <si>
    <t>Toxin activity + control</t>
  </si>
  <si>
    <t xml:space="preserve"> </t>
  </si>
  <si>
    <t xml:space="preserve">                      </t>
  </si>
  <si>
    <t>Fulfilled</t>
  </si>
  <si>
    <t>Not fulfilled</t>
  </si>
  <si>
    <t>Protein activity + control</t>
  </si>
  <si>
    <t>Protein concentration checked</t>
  </si>
  <si>
    <t xml:space="preserve"> More than 5 protein concentrations</t>
  </si>
  <si>
    <t>Protein source</t>
  </si>
  <si>
    <t>fulfilled</t>
  </si>
  <si>
    <t>not fulfilled</t>
  </si>
  <si>
    <t>Relevant Bt protein</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</si>
</sst>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0"/>
      <color theme="1"/>
      <name val="Arial"/>
      <family val="2"/>
    </font>
    <font>
      <sz val="10"/>
      <color rgb="FF000000"/>
      <name val="Arial"/>
      <family val="2"/>
    </font>
    <font>
      <b/>
      <sz val="10"/>
      <color theme="1"/>
      <name val="Arial"/>
      <family val="2"/>
    </font>
    <font>
      <b/>
      <sz val="10"/>
      <color rgb="FF000000"/>
      <name val="Arial"/>
      <family val="2"/>
    </font>
    <font>
      <sz val="10"/>
      <color rgb="FF000000"/>
      <name val="Calibri"/>
      <family val="2"/>
    </font>
    <font>
      <i/>
      <sz val="10"/>
      <color rgb="FF000000"/>
      <name val="Arial"/>
      <family val="2"/>
    </font>
    <font>
      <i/>
      <sz val="10"/>
      <color theme="1"/>
      <name val="Arial"/>
      <family val="2"/>
    </font>
    <font>
      <sz val="10"/>
      <color theme="1"/>
      <name val="Calibri"/>
      <family val="2"/>
    </font>
    <font>
      <vertAlign val="superscript"/>
      <sz val="10"/>
      <color theme="1"/>
      <name val="Arial"/>
      <family val="2"/>
    </font>
    <font>
      <b/>
      <sz val="10"/>
      <color rgb="FFFF0000"/>
      <name val="Arial"/>
      <family val="2"/>
    </font>
    <font>
      <sz val="10"/>
      <color rgb="FFFF0000"/>
      <name val="Arial"/>
      <family val="2"/>
    </font>
    <font>
      <sz val="7.5"/>
      <color theme="1"/>
      <name val="Arial"/>
      <family val="2"/>
    </font>
    <font>
      <sz val="10"/>
      <color theme="0"/>
      <name val="Arial"/>
      <family val="2"/>
    </font>
    <font>
      <b/>
      <sz val="11"/>
      <color theme="1"/>
      <name val="Calibri"/>
      <family val="2"/>
      <scheme val="minor"/>
    </font>
    <font>
      <b/>
      <sz val="10"/>
      <color theme="1"/>
      <name val="Calibri"/>
      <family val="2"/>
    </font>
    <font>
      <b/>
      <sz val="12"/>
      <color theme="1"/>
      <name val="Arial"/>
      <family val="2"/>
    </font>
    <font>
      <sz val="9"/>
      <color indexed="81"/>
      <name val="Segoe UI"/>
      <family val="2"/>
    </font>
    <font>
      <b/>
      <sz val="9"/>
      <color indexed="81"/>
      <name val="Segoe UI"/>
      <family val="2"/>
    </font>
  </fonts>
  <fills count="7">
    <fill>
      <patternFill patternType="none"/>
    </fill>
    <fill>
      <patternFill patternType="gray125"/>
    </fill>
    <fill>
      <patternFill patternType="solid">
        <fgColor rgb="FF00CC66"/>
        <bgColor indexed="64"/>
      </patternFill>
    </fill>
    <fill>
      <patternFill patternType="solid">
        <fgColor rgb="FFCCFFCC"/>
        <bgColor indexed="64"/>
      </patternFill>
    </fill>
    <fill>
      <patternFill patternType="solid">
        <fgColor rgb="FFFFCCCC"/>
        <bgColor indexed="64"/>
      </patternFill>
    </fill>
    <fill>
      <patternFill patternType="solid">
        <fgColor theme="4" tint="0.59996337778862885"/>
        <bgColor indexed="64"/>
      </patternFill>
    </fill>
    <fill>
      <patternFill patternType="solid">
        <fgColor theme="0"/>
        <bgColor indexed="64"/>
      </patternFill>
    </fill>
  </fills>
  <borders count="8">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medium">
        <color indexed="64"/>
      </left>
      <right style="medium">
        <color indexed="64"/>
      </right>
      <top style="medium">
        <color indexed="64"/>
      </top>
      <bottom style="medium">
        <color indexed="64"/>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100">
    <xf numFmtId="0" fontId="0" fillId="0" borderId="0" xfId="0"/>
    <xf numFmtId="49" fontId="0" fillId="0" borderId="0" xfId="0" applyNumberFormat="1"/>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7"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1" xfId="0" quotePrefix="1" applyFont="1" applyBorder="1" applyAlignment="1">
      <alignment horizontal="center" vertical="center" wrapText="1"/>
    </xf>
    <xf numFmtId="0" fontId="14" fillId="0" borderId="0" xfId="0" quotePrefix="1" applyNumberFormat="1" applyFont="1"/>
    <xf numFmtId="0" fontId="3" fillId="0" borderId="1" xfId="0" applyFont="1" applyBorder="1" applyAlignment="1">
      <alignment horizontal="lef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3" borderId="1" xfId="0" quotePrefix="1" applyFont="1" applyFill="1" applyBorder="1" applyAlignment="1">
      <alignment horizontal="center" vertical="center" wrapText="1"/>
    </xf>
    <xf numFmtId="0" fontId="1" fillId="4" borderId="1" xfId="0" quotePrefix="1" applyFont="1" applyFill="1" applyBorder="1" applyAlignment="1">
      <alignment horizontal="center" vertical="center" wrapText="1"/>
    </xf>
    <xf numFmtId="0" fontId="16" fillId="2" borderId="5"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7" xfId="0" applyFont="1" applyBorder="1" applyAlignment="1">
      <alignment horizontal="center" vertical="center" wrapText="1"/>
    </xf>
    <xf numFmtId="0" fontId="1" fillId="5" borderId="1" xfId="0" quotePrefix="1"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Border="1" applyAlignment="1">
      <alignment vertical="center" wrapText="1"/>
    </xf>
    <xf numFmtId="49" fontId="0" fillId="0" borderId="0" xfId="0" applyNumberFormat="1" applyAlignment="1">
      <alignment horizontal="center" vertical="center"/>
    </xf>
    <xf numFmtId="0" fontId="0" fillId="0" borderId="0" xfId="0"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0" fillId="0" borderId="0" xfId="0" applyNumberFormat="1" applyAlignment="1">
      <alignment horizontal="right"/>
    </xf>
    <xf numFmtId="0" fontId="0" fillId="0" borderId="0" xfId="0" applyAlignment="1">
      <alignment horizontal="right"/>
    </xf>
    <xf numFmtId="49" fontId="0" fillId="0" borderId="0" xfId="0" applyNumberFormat="1" applyAlignment="1">
      <alignment horizontal="right"/>
    </xf>
    <xf numFmtId="0" fontId="7" fillId="0" borderId="1" xfId="0" applyFont="1" applyBorder="1" applyAlignment="1">
      <alignment vertical="center" wrapText="1"/>
    </xf>
    <xf numFmtId="0" fontId="1" fillId="5" borderId="2" xfId="0" quotePrefix="1" applyFont="1" applyFill="1" applyBorder="1" applyAlignment="1">
      <alignment horizontal="center" vertical="center" wrapText="1"/>
    </xf>
    <xf numFmtId="0" fontId="1" fillId="5" borderId="4" xfId="0" quotePrefix="1" applyFont="1" applyFill="1" applyBorder="1" applyAlignment="1">
      <alignment horizontal="center" vertical="center" wrapText="1"/>
    </xf>
    <xf numFmtId="0" fontId="1" fillId="5" borderId="3" xfId="0" quotePrefix="1"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0" fillId="0" borderId="3" xfId="0" applyBorder="1" applyAlignment="1">
      <alignment horizontal="center" vertical="center" wrapText="1"/>
    </xf>
    <xf numFmtId="0" fontId="1" fillId="0" borderId="2" xfId="0" quotePrefix="1" applyFont="1" applyBorder="1" applyAlignment="1">
      <alignment horizontal="center" vertical="center" wrapText="1"/>
    </xf>
    <xf numFmtId="0" fontId="1" fillId="0" borderId="3" xfId="0" quotePrefix="1" applyFont="1" applyBorder="1" applyAlignment="1">
      <alignment horizontal="center" vertical="center" wrapText="1"/>
    </xf>
    <xf numFmtId="0" fontId="1" fillId="0" borderId="4" xfId="0" quotePrefix="1" applyFont="1" applyBorder="1" applyAlignment="1">
      <alignment horizontal="center" vertical="center" wrapText="1"/>
    </xf>
    <xf numFmtId="0" fontId="3" fillId="6" borderId="1" xfId="0" applyFont="1" applyFill="1" applyBorder="1" applyAlignment="1">
      <alignment vertical="center" wrapText="1"/>
    </xf>
    <xf numFmtId="0" fontId="3" fillId="6" borderId="1" xfId="0" applyFont="1" applyFill="1" applyBorder="1" applyAlignment="1">
      <alignment horizontal="center" vertical="center" wrapText="1"/>
    </xf>
    <xf numFmtId="0" fontId="4" fillId="6" borderId="1" xfId="0" applyFont="1" applyFill="1" applyBorder="1" applyAlignment="1">
      <alignment vertical="center" wrapText="1"/>
    </xf>
    <xf numFmtId="0" fontId="4" fillId="6" borderId="1" xfId="0" applyFont="1" applyFill="1" applyBorder="1" applyAlignment="1">
      <alignment horizontal="center" vertical="center" wrapText="1"/>
    </xf>
    <xf numFmtId="0" fontId="3" fillId="6" borderId="1" xfId="0" applyFont="1" applyFill="1" applyBorder="1" applyAlignment="1">
      <alignment horizontal="left" vertical="center" wrapText="1"/>
    </xf>
    <xf numFmtId="0" fontId="2" fillId="6" borderId="1" xfId="0" applyFont="1" applyFill="1" applyBorder="1" applyAlignment="1">
      <alignment vertical="center" wrapText="1"/>
    </xf>
    <xf numFmtId="0" fontId="1" fillId="6" borderId="1" xfId="0" applyFont="1" applyFill="1" applyBorder="1" applyAlignment="1">
      <alignment vertical="center" wrapText="1"/>
    </xf>
    <xf numFmtId="0" fontId="1" fillId="6" borderId="1" xfId="0" applyFont="1" applyFill="1" applyBorder="1" applyAlignment="1">
      <alignment horizontal="center" vertical="center" wrapText="1"/>
    </xf>
    <xf numFmtId="0" fontId="0" fillId="6" borderId="1" xfId="0" applyFill="1" applyBorder="1" applyAlignment="1">
      <alignment vertical="center"/>
    </xf>
    <xf numFmtId="0" fontId="6" fillId="6" borderId="1" xfId="0" applyFont="1" applyFill="1" applyBorder="1" applyAlignment="1">
      <alignment vertical="center" wrapText="1"/>
    </xf>
    <xf numFmtId="0" fontId="2"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7" fillId="6" borderId="1" xfId="0" applyFont="1" applyFill="1" applyBorder="1" applyAlignment="1">
      <alignment vertical="center" wrapText="1"/>
    </xf>
    <xf numFmtId="0" fontId="5" fillId="6" borderId="1" xfId="0" applyFont="1" applyFill="1" applyBorder="1" applyAlignment="1">
      <alignment horizontal="center" vertical="center" wrapText="1"/>
    </xf>
    <xf numFmtId="49" fontId="1" fillId="6" borderId="1" xfId="0" applyNumberFormat="1" applyFont="1" applyFill="1" applyBorder="1" applyAlignment="1">
      <alignment horizontal="center" vertical="center" wrapText="1"/>
    </xf>
    <xf numFmtId="16" fontId="1" fillId="6" borderId="1" xfId="0" applyNumberFormat="1" applyFont="1" applyFill="1" applyBorder="1" applyAlignment="1">
      <alignment vertical="center" wrapText="1"/>
    </xf>
    <xf numFmtId="0" fontId="1" fillId="6" borderId="1" xfId="0" applyFont="1" applyFill="1" applyBorder="1" applyAlignment="1">
      <alignment horizontal="center" vertical="center" wrapText="1"/>
    </xf>
    <xf numFmtId="3" fontId="1" fillId="6" borderId="1" xfId="0" applyNumberFormat="1" applyFont="1" applyFill="1" applyBorder="1" applyAlignment="1">
      <alignment horizontal="center" vertical="center" wrapText="1"/>
    </xf>
    <xf numFmtId="0" fontId="2" fillId="6" borderId="1" xfId="0" applyFont="1" applyFill="1" applyBorder="1" applyAlignment="1">
      <alignment horizontal="left" vertical="center" wrapText="1"/>
    </xf>
    <xf numFmtId="0" fontId="1" fillId="6" borderId="1" xfId="0" applyFont="1" applyFill="1" applyBorder="1" applyAlignment="1">
      <alignment horizontal="left" vertical="center" wrapText="1"/>
    </xf>
    <xf numFmtId="0" fontId="0" fillId="6" borderId="1" xfId="0" applyFill="1" applyBorder="1" applyAlignment="1">
      <alignment horizontal="left" vertical="center"/>
    </xf>
    <xf numFmtId="0" fontId="6" fillId="6" borderId="1" xfId="0" applyFont="1" applyFill="1" applyBorder="1" applyAlignment="1">
      <alignment horizontal="left" vertical="center" wrapText="1"/>
    </xf>
    <xf numFmtId="3" fontId="1" fillId="6" borderId="1" xfId="0" applyNumberFormat="1" applyFont="1" applyFill="1" applyBorder="1" applyAlignment="1">
      <alignment vertical="center" wrapText="1"/>
    </xf>
    <xf numFmtId="0" fontId="1" fillId="6" borderId="1" xfId="0" applyFont="1" applyFill="1" applyBorder="1" applyAlignment="1">
      <alignment horizontal="right" vertical="center" wrapText="1"/>
    </xf>
    <xf numFmtId="49" fontId="1" fillId="6" borderId="1" xfId="0" applyNumberFormat="1" applyFont="1" applyFill="1" applyBorder="1" applyAlignment="1">
      <alignment vertical="center" wrapText="1"/>
    </xf>
    <xf numFmtId="0" fontId="13" fillId="6" borderId="1" xfId="0" applyFont="1" applyFill="1" applyBorder="1" applyAlignment="1">
      <alignment vertical="center" wrapText="1"/>
    </xf>
    <xf numFmtId="0" fontId="1" fillId="6" borderId="1" xfId="0" applyFont="1" applyFill="1" applyBorder="1" applyAlignment="1">
      <alignment vertical="center" wrapText="1"/>
    </xf>
    <xf numFmtId="0" fontId="1" fillId="6" borderId="1" xfId="0" applyFont="1" applyFill="1" applyBorder="1" applyAlignment="1">
      <alignment horizontal="right" vertical="center" wrapText="1" indent="1"/>
    </xf>
    <xf numFmtId="0" fontId="13" fillId="6" borderId="1" xfId="0" applyFont="1" applyFill="1" applyBorder="1" applyAlignment="1">
      <alignment horizontal="center" vertical="center" wrapText="1"/>
    </xf>
    <xf numFmtId="0" fontId="7" fillId="6" borderId="1" xfId="0" applyFont="1" applyFill="1" applyBorder="1" applyAlignment="1">
      <alignment vertical="center" wrapText="1"/>
    </xf>
    <xf numFmtId="0" fontId="11" fillId="6" borderId="1" xfId="0" applyFont="1" applyFill="1" applyBorder="1" applyAlignment="1">
      <alignment vertical="center" wrapText="1"/>
    </xf>
    <xf numFmtId="0" fontId="2" fillId="6" borderId="1" xfId="0" applyFont="1" applyFill="1" applyBorder="1" applyAlignment="1">
      <alignment vertical="center" wrapText="1"/>
    </xf>
    <xf numFmtId="0" fontId="0" fillId="6" borderId="1" xfId="0" applyFill="1" applyBorder="1" applyAlignment="1">
      <alignment vertical="center"/>
    </xf>
    <xf numFmtId="0" fontId="6" fillId="6" borderId="1" xfId="0" applyFont="1" applyFill="1" applyBorder="1" applyAlignment="1">
      <alignment vertical="center" wrapText="1"/>
    </xf>
    <xf numFmtId="49" fontId="1" fillId="6" borderId="1" xfId="0" applyNumberFormat="1" applyFont="1" applyFill="1" applyBorder="1" applyAlignment="1">
      <alignment horizontal="center" vertical="center" wrapText="1"/>
    </xf>
    <xf numFmtId="16" fontId="1" fillId="6" borderId="1" xfId="0" applyNumberFormat="1" applyFont="1" applyFill="1" applyBorder="1" applyAlignment="1">
      <alignment horizontal="center" vertical="center" wrapText="1"/>
    </xf>
    <xf numFmtId="0" fontId="1" fillId="6" borderId="1" xfId="0" applyFont="1" applyFill="1" applyBorder="1" applyAlignment="1">
      <alignment horizontal="left" vertical="top" wrapText="1"/>
    </xf>
    <xf numFmtId="0" fontId="1" fillId="6" borderId="1" xfId="0" applyFont="1" applyFill="1" applyBorder="1" applyAlignment="1">
      <alignment vertical="top" wrapText="1"/>
    </xf>
    <xf numFmtId="0" fontId="1" fillId="6" borderId="1" xfId="0" applyFont="1" applyFill="1" applyBorder="1" applyAlignment="1">
      <alignment horizontal="center" vertical="top" wrapText="1"/>
    </xf>
    <xf numFmtId="0" fontId="1" fillId="6" borderId="1" xfId="0" applyFont="1" applyFill="1" applyBorder="1" applyAlignment="1">
      <alignment wrapText="1"/>
    </xf>
    <xf numFmtId="0" fontId="1" fillId="6" borderId="1" xfId="0" applyNumberFormat="1" applyFont="1" applyFill="1" applyBorder="1" applyAlignment="1">
      <alignment horizontal="center" vertical="center" wrapText="1"/>
    </xf>
    <xf numFmtId="0" fontId="1" fillId="6" borderId="1" xfId="0" applyFont="1" applyFill="1" applyBorder="1" applyAlignment="1">
      <alignment horizontal="left" wrapText="1"/>
    </xf>
    <xf numFmtId="0" fontId="13" fillId="6"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0" fillId="6" borderId="1" xfId="0" applyFill="1" applyBorder="1" applyAlignment="1">
      <alignment horizontal="center" vertical="center"/>
    </xf>
    <xf numFmtId="0" fontId="6" fillId="6" borderId="1" xfId="0" applyFont="1" applyFill="1" applyBorder="1" applyAlignment="1">
      <alignment horizontal="center" vertical="center" wrapText="1"/>
    </xf>
    <xf numFmtId="0" fontId="1" fillId="6" borderId="1" xfId="0" applyFont="1" applyFill="1" applyBorder="1" applyAlignment="1">
      <alignment horizontal="center" wrapText="1"/>
    </xf>
  </cellXfs>
  <cellStyles count="1">
    <cellStyle name="Normal" xfId="0" builtinId="0"/>
  </cellStyles>
  <dxfs count="21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3300"/>
      </font>
      <fill>
        <patternFill>
          <bgColor rgb="FF00CC66"/>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theme="4" tint="-0.499984740745262"/>
      </font>
      <fill>
        <patternFill>
          <bgColor theme="4" tint="0.59996337778862885"/>
        </patternFill>
      </fill>
    </dxf>
    <dxf>
      <font>
        <color rgb="FF9C6500"/>
      </font>
      <fill>
        <patternFill>
          <bgColor rgb="FFFFEB9C"/>
        </patternFill>
      </fill>
    </dxf>
    <dxf>
      <font>
        <color rgb="FF7030A0"/>
      </font>
      <fill>
        <patternFill>
          <bgColor rgb="FFD8BEEC"/>
        </patternFill>
      </fill>
    </dxf>
    <dxf>
      <fill>
        <patternFill>
          <bgColor theme="5" tint="0.39994506668294322"/>
        </patternFill>
      </fill>
    </dxf>
    <dxf>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4" tint="-0.499984740745262"/>
      </font>
      <fill>
        <patternFill>
          <bgColor theme="4" tint="0.59996337778862885"/>
        </patternFill>
      </fill>
    </dxf>
    <dxf>
      <font>
        <color rgb="FF9C6500"/>
      </font>
      <fill>
        <patternFill>
          <bgColor rgb="FFFFEB9C"/>
        </patternFill>
      </fill>
    </dxf>
    <dxf>
      <font>
        <color rgb="FF7030A0"/>
      </font>
      <fill>
        <patternFill>
          <bgColor rgb="FFD8BEEC"/>
        </patternFill>
      </fill>
    </dxf>
    <dxf>
      <fill>
        <patternFill>
          <bgColor theme="5" tint="0.39994506668294322"/>
        </patternFill>
      </fill>
    </dxf>
    <dxf>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theme="4" tint="-0.499984740745262"/>
      </font>
      <fill>
        <patternFill>
          <bgColor theme="4" tint="0.59996337778862885"/>
        </patternFill>
      </fill>
    </dxf>
    <dxf>
      <font>
        <color rgb="FF9C6500"/>
      </font>
      <fill>
        <patternFill>
          <bgColor rgb="FFFFEB9C"/>
        </patternFill>
      </fill>
    </dxf>
    <dxf>
      <font>
        <color rgb="FF7030A0"/>
      </font>
      <fill>
        <patternFill>
          <bgColor rgb="FFD8BEEC"/>
        </patternFill>
      </fill>
    </dxf>
    <dxf>
      <fill>
        <patternFill>
          <bgColor theme="5" tint="0.39994506668294322"/>
        </patternFill>
      </fill>
    </dxf>
    <dxf>
      <fill>
        <patternFill>
          <bgColor theme="5" tint="0.59996337778862885"/>
        </patternFill>
      </fill>
    </dxf>
    <dxf>
      <font>
        <color theme="4" tint="-0.499984740745262"/>
      </font>
      <fill>
        <patternFill>
          <bgColor theme="4" tint="0.59996337778862885"/>
        </patternFill>
      </fill>
    </dxf>
    <dxf>
      <font>
        <color rgb="FF9C6500"/>
      </font>
      <fill>
        <patternFill>
          <bgColor rgb="FFFFEB9C"/>
        </patternFill>
      </fill>
    </dxf>
    <dxf>
      <font>
        <color rgb="FF7030A0"/>
      </font>
      <fill>
        <patternFill>
          <bgColor rgb="FFD8BEEC"/>
        </patternFill>
      </fill>
    </dxf>
    <dxf>
      <fill>
        <patternFill>
          <bgColor theme="5" tint="0.39994506668294322"/>
        </patternFill>
      </fill>
    </dxf>
    <dxf>
      <fill>
        <patternFill>
          <bgColor theme="5" tint="0.59996337778862885"/>
        </patternFill>
      </fill>
    </dxf>
    <dxf>
      <font>
        <color theme="4" tint="-0.499984740745262"/>
      </font>
      <fill>
        <patternFill>
          <bgColor theme="4" tint="0.59996337778862885"/>
        </patternFill>
      </fill>
    </dxf>
    <dxf>
      <font>
        <color rgb="FF9C6500"/>
      </font>
      <fill>
        <patternFill>
          <bgColor rgb="FFFFEB9C"/>
        </patternFill>
      </fill>
    </dxf>
    <dxf>
      <font>
        <color rgb="FF7030A0"/>
      </font>
      <fill>
        <patternFill>
          <bgColor rgb="FFD8BEEC"/>
        </patternFill>
      </fill>
    </dxf>
    <dxf>
      <fill>
        <patternFill>
          <bgColor theme="5" tint="0.39994506668294322"/>
        </patternFill>
      </fill>
    </dxf>
    <dxf>
      <fill>
        <patternFill>
          <bgColor theme="5" tint="0.59996337778862885"/>
        </patternFill>
      </fill>
    </dxf>
    <dxf>
      <font>
        <color theme="4" tint="-0.499984740745262"/>
      </font>
      <fill>
        <patternFill>
          <bgColor theme="4" tint="0.59996337778862885"/>
        </patternFill>
      </fill>
    </dxf>
    <dxf>
      <font>
        <color rgb="FF9C6500"/>
      </font>
      <fill>
        <patternFill>
          <bgColor rgb="FFFFEB9C"/>
        </patternFill>
      </fill>
    </dxf>
    <dxf>
      <font>
        <color rgb="FF7030A0"/>
      </font>
      <fill>
        <patternFill>
          <bgColor rgb="FFD8BEEC"/>
        </patternFill>
      </fill>
    </dxf>
    <dxf>
      <fill>
        <patternFill>
          <bgColor theme="5" tint="0.39994506668294322"/>
        </patternFill>
      </fill>
    </dxf>
    <dxf>
      <fill>
        <patternFill>
          <bgColor theme="5" tint="0.59996337778862885"/>
        </patternFill>
      </fill>
    </dxf>
    <dxf>
      <font>
        <color rgb="FF9C0006"/>
      </font>
      <fill>
        <patternFill>
          <bgColor rgb="FFFFC7CE"/>
        </patternFill>
      </fill>
    </dxf>
    <dxf>
      <font>
        <color theme="4" tint="-0.499984740745262"/>
      </font>
      <fill>
        <patternFill>
          <bgColor theme="4" tint="0.59996337778862885"/>
        </patternFill>
      </fill>
    </dxf>
    <dxf>
      <font>
        <color rgb="FF9C6500"/>
      </font>
      <fill>
        <patternFill>
          <bgColor rgb="FFFFEB9C"/>
        </patternFill>
      </fill>
    </dxf>
    <dxf>
      <font>
        <color rgb="FF7030A0"/>
      </font>
      <fill>
        <patternFill>
          <bgColor rgb="FFD8BEEC"/>
        </patternFill>
      </fill>
    </dxf>
    <dxf>
      <fill>
        <patternFill>
          <bgColor theme="5" tint="0.39994506668294322"/>
        </patternFill>
      </fill>
    </dxf>
    <dxf>
      <fill>
        <patternFill>
          <bgColor theme="5" tint="0.59996337778862885"/>
        </patternFill>
      </fill>
    </dxf>
    <dxf>
      <font>
        <color rgb="FF9C0006"/>
      </font>
      <fill>
        <patternFill>
          <bgColor rgb="FFFFC7CE"/>
        </patternFill>
      </fill>
    </dxf>
  </dxfs>
  <tableStyles count="0" defaultTableStyle="TableStyleMedium2" defaultPivotStyle="PivotStyleLight16"/>
  <colors>
    <mruColors>
      <color rgb="FFCCFFCC"/>
      <color rgb="FFFFCCCC"/>
      <color rgb="FF00CC66"/>
      <color rgb="FF003300"/>
      <color rgb="FF006600"/>
      <color rgb="FFD8BEEC"/>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de-DE"/>
              <a:t>Quality</a:t>
            </a:r>
            <a:r>
              <a:rPr lang="de-DE" baseline="0"/>
              <a:t> criteria</a:t>
            </a:r>
            <a:endParaRPr lang="de-DE"/>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v>fulfilled</c:v>
          </c:tx>
          <c:spPr>
            <a:solidFill>
              <a:schemeClr val="dk1">
                <a:tint val="885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Tabelle2!$B$4:$H$4</c:f>
              <c:strCache>
                <c:ptCount val="7"/>
                <c:pt idx="0">
                  <c:v>Toxin source</c:v>
                </c:pt>
                <c:pt idx="1">
                  <c:v>Toxin activity + control</c:v>
                </c:pt>
                <c:pt idx="2">
                  <c:v>Toxin concentration checked</c:v>
                </c:pt>
                <c:pt idx="3">
                  <c:v> More than 10  larvae per concentration</c:v>
                </c:pt>
                <c:pt idx="4">
                  <c:v>More than 2 replications</c:v>
                </c:pt>
                <c:pt idx="5">
                  <c:v> More than 5 toxin concentrations</c:v>
                </c:pt>
                <c:pt idx="6">
                  <c:v>Dose response with CIs</c:v>
                </c:pt>
              </c:strCache>
            </c:strRef>
          </c:cat>
          <c:val>
            <c:numRef>
              <c:f>Tabelle2!$B$5:$H$5</c:f>
              <c:numCache>
                <c:formatCode>General</c:formatCode>
                <c:ptCount val="7"/>
                <c:pt idx="0">
                  <c:v>26</c:v>
                </c:pt>
                <c:pt idx="1">
                  <c:v>3</c:v>
                </c:pt>
                <c:pt idx="2">
                  <c:v>17</c:v>
                </c:pt>
                <c:pt idx="3">
                  <c:v>26</c:v>
                </c:pt>
                <c:pt idx="4">
                  <c:v>23</c:v>
                </c:pt>
                <c:pt idx="5">
                  <c:v>19</c:v>
                </c:pt>
                <c:pt idx="6">
                  <c:v>29</c:v>
                </c:pt>
              </c:numCache>
            </c:numRef>
          </c:val>
        </c:ser>
        <c:ser>
          <c:idx val="1"/>
          <c:order val="1"/>
          <c:tx>
            <c:v>not fulfilled</c:v>
          </c:tx>
          <c:spPr>
            <a:solidFill>
              <a:schemeClr val="dk1">
                <a:tint val="5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Tabelle2!$B$4:$H$4</c:f>
              <c:strCache>
                <c:ptCount val="7"/>
                <c:pt idx="0">
                  <c:v>Toxin source</c:v>
                </c:pt>
                <c:pt idx="1">
                  <c:v>Toxin activity + control</c:v>
                </c:pt>
                <c:pt idx="2">
                  <c:v>Toxin concentration checked</c:v>
                </c:pt>
                <c:pt idx="3">
                  <c:v> More than 10  larvae per concentration</c:v>
                </c:pt>
                <c:pt idx="4">
                  <c:v>More than 2 replications</c:v>
                </c:pt>
                <c:pt idx="5">
                  <c:v> More than 5 toxin concentrations</c:v>
                </c:pt>
                <c:pt idx="6">
                  <c:v>Dose response with CIs</c:v>
                </c:pt>
              </c:strCache>
            </c:strRef>
          </c:cat>
          <c:val>
            <c:numRef>
              <c:f>Tabelle2!$B$6:$H$6</c:f>
              <c:numCache>
                <c:formatCode>General</c:formatCode>
                <c:ptCount val="7"/>
                <c:pt idx="0">
                  <c:v>4</c:v>
                </c:pt>
                <c:pt idx="1">
                  <c:v>27</c:v>
                </c:pt>
                <c:pt idx="2">
                  <c:v>13</c:v>
                </c:pt>
                <c:pt idx="3">
                  <c:v>4</c:v>
                </c:pt>
                <c:pt idx="4">
                  <c:v>7</c:v>
                </c:pt>
                <c:pt idx="5">
                  <c:v>11</c:v>
                </c:pt>
                <c:pt idx="6">
                  <c:v>1</c:v>
                </c:pt>
              </c:numCache>
            </c:numRef>
          </c:val>
        </c:ser>
        <c:dLbls>
          <c:dLblPos val="ctr"/>
          <c:showLegendKey val="0"/>
          <c:showVal val="1"/>
          <c:showCatName val="0"/>
          <c:showSerName val="0"/>
          <c:showPercent val="0"/>
          <c:showBubbleSize val="0"/>
        </c:dLbls>
        <c:gapWidth val="79"/>
        <c:overlap val="100"/>
        <c:axId val="78297776"/>
        <c:axId val="312047752"/>
      </c:barChart>
      <c:catAx>
        <c:axId val="782977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800" b="0" i="0" u="none" strike="noStrike" kern="1200" cap="none" spc="0" normalizeH="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n-US"/>
          </a:p>
        </c:txPr>
        <c:crossAx val="312047752"/>
        <c:crosses val="autoZero"/>
        <c:auto val="1"/>
        <c:lblAlgn val="ctr"/>
        <c:lblOffset val="100"/>
        <c:noMultiLvlLbl val="0"/>
      </c:catAx>
      <c:valAx>
        <c:axId val="312047752"/>
        <c:scaling>
          <c:orientation val="minMax"/>
        </c:scaling>
        <c:delete val="1"/>
        <c:axPos val="b"/>
        <c:numFmt formatCode="General" sourceLinked="1"/>
        <c:majorTickMark val="none"/>
        <c:minorTickMark val="none"/>
        <c:tickLblPos val="nextTo"/>
        <c:crossAx val="78297776"/>
        <c:crosses val="autoZero"/>
        <c:crossBetween val="between"/>
      </c:valAx>
      <c:spPr>
        <a:noFill/>
        <a:ln>
          <a:noFill/>
        </a:ln>
        <a:effectLst/>
      </c:spPr>
    </c:plotArea>
    <c:legend>
      <c:legendPos val="b"/>
      <c:legendEntry>
        <c:idx val="0"/>
        <c:txPr>
          <a:bodyPr rot="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de-DE"/>
              <a:t>Inclusion</a:t>
            </a:r>
            <a:r>
              <a:rPr lang="de-DE" baseline="0"/>
              <a:t> Criteria</a:t>
            </a:r>
            <a:endParaRPr lang="de-DE"/>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v>fulfilled</c:v>
          </c:tx>
          <c:spPr>
            <a:solidFill>
              <a:schemeClr val="dk1">
                <a:tint val="885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Tabelle2!$C$24:$F$24</c:f>
              <c:strCache>
                <c:ptCount val="4"/>
                <c:pt idx="0">
                  <c:v>Relevant species</c:v>
                </c:pt>
                <c:pt idx="1">
                  <c:v>Appropriate  endpoint</c:v>
                </c:pt>
                <c:pt idx="2">
                  <c:v>Relevant Cry protein</c:v>
                </c:pt>
                <c:pt idx="3">
                  <c:v> Field generation ≤ F3</c:v>
                </c:pt>
              </c:strCache>
            </c:strRef>
          </c:cat>
          <c:val>
            <c:numRef>
              <c:f>Tabelle2!$C$25:$F$25</c:f>
              <c:numCache>
                <c:formatCode>General</c:formatCode>
                <c:ptCount val="4"/>
                <c:pt idx="0">
                  <c:v>95</c:v>
                </c:pt>
                <c:pt idx="1">
                  <c:v>84</c:v>
                </c:pt>
                <c:pt idx="2">
                  <c:v>164</c:v>
                </c:pt>
                <c:pt idx="3">
                  <c:v>43</c:v>
                </c:pt>
              </c:numCache>
            </c:numRef>
          </c:val>
        </c:ser>
        <c:ser>
          <c:idx val="1"/>
          <c:order val="1"/>
          <c:tx>
            <c:v>not fulfilled</c:v>
          </c:tx>
          <c:spPr>
            <a:solidFill>
              <a:schemeClr val="dk1">
                <a:tint val="5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Tabelle2!$C$24:$F$24</c:f>
              <c:strCache>
                <c:ptCount val="4"/>
                <c:pt idx="0">
                  <c:v>Relevant species</c:v>
                </c:pt>
                <c:pt idx="1">
                  <c:v>Appropriate  endpoint</c:v>
                </c:pt>
                <c:pt idx="2">
                  <c:v>Relevant Cry protein</c:v>
                </c:pt>
                <c:pt idx="3">
                  <c:v> Field generation ≤ F3</c:v>
                </c:pt>
              </c:strCache>
            </c:strRef>
          </c:cat>
          <c:val>
            <c:numRef>
              <c:f>Tabelle2!$C$26:$F$26</c:f>
              <c:numCache>
                <c:formatCode>@</c:formatCode>
                <c:ptCount val="4"/>
                <c:pt idx="0">
                  <c:v>117</c:v>
                </c:pt>
                <c:pt idx="1">
                  <c:v>128</c:v>
                </c:pt>
                <c:pt idx="2" formatCode="General">
                  <c:v>48</c:v>
                </c:pt>
                <c:pt idx="3" formatCode="General">
                  <c:v>169</c:v>
                </c:pt>
              </c:numCache>
            </c:numRef>
          </c:val>
        </c:ser>
        <c:dLbls>
          <c:dLblPos val="ctr"/>
          <c:showLegendKey val="0"/>
          <c:showVal val="1"/>
          <c:showCatName val="0"/>
          <c:showSerName val="0"/>
          <c:showPercent val="0"/>
          <c:showBubbleSize val="0"/>
        </c:dLbls>
        <c:gapWidth val="79"/>
        <c:overlap val="100"/>
        <c:axId val="205115496"/>
        <c:axId val="205531576"/>
      </c:barChart>
      <c:catAx>
        <c:axId val="205115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800" b="0" i="0" u="none" strike="noStrike" kern="1200" cap="none" spc="0" normalizeH="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n-US"/>
          </a:p>
        </c:txPr>
        <c:crossAx val="205531576"/>
        <c:crosses val="autoZero"/>
        <c:auto val="1"/>
        <c:lblAlgn val="ctr"/>
        <c:lblOffset val="100"/>
        <c:noMultiLvlLbl val="0"/>
      </c:catAx>
      <c:valAx>
        <c:axId val="205531576"/>
        <c:scaling>
          <c:orientation val="minMax"/>
        </c:scaling>
        <c:delete val="1"/>
        <c:axPos val="b"/>
        <c:numFmt formatCode="General" sourceLinked="1"/>
        <c:majorTickMark val="none"/>
        <c:minorTickMark val="none"/>
        <c:tickLblPos val="nextTo"/>
        <c:crossAx val="205115496"/>
        <c:crosses val="autoZero"/>
        <c:crossBetween val="between"/>
      </c:valAx>
      <c:spPr>
        <a:noFill/>
        <a:ln>
          <a:noFill/>
        </a:ln>
        <a:effectLst/>
      </c:spPr>
    </c:plotArea>
    <c:legend>
      <c:legendPos val="b"/>
      <c:legendEntry>
        <c:idx val="0"/>
        <c:txPr>
          <a:bodyPr rot="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de-DE"/>
              <a:t>Number of studies vs. number of  quality criteria </a:t>
            </a:r>
          </a:p>
        </c:rich>
      </c:tx>
      <c:layout>
        <c:manualLayout>
          <c:xMode val="edge"/>
          <c:yMode val="edge"/>
          <c:x val="0.18027777777777781"/>
          <c:y val="3.3214879097840086E-2"/>
        </c:manualLayout>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spPr>
            <a:gradFill>
              <a:gsLst>
                <a:gs pos="100000">
                  <a:schemeClr val="accent3">
                    <a:lumMod val="60000"/>
                    <a:lumOff val="40000"/>
                  </a:schemeClr>
                </a:gs>
                <a:gs pos="0">
                  <a:schemeClr val="accent3"/>
                </a:gs>
              </a:gsLst>
              <a:lin ang="5400000" scaled="0"/>
            </a:gradFill>
            <a:ln w="22225">
              <a:solidFill>
                <a:schemeClr val="tx2"/>
              </a:solidFill>
            </a:ln>
            <a:effectLst/>
          </c:spPr>
          <c:invertIfNegative val="0"/>
          <c:dPt>
            <c:idx val="0"/>
            <c:invertIfNegative val="0"/>
            <c:bubble3D val="0"/>
            <c:spPr>
              <a:gradFill>
                <a:gsLst>
                  <a:gs pos="100000">
                    <a:schemeClr val="accent3">
                      <a:shade val="37000"/>
                      <a:lumMod val="60000"/>
                      <a:lumOff val="40000"/>
                    </a:schemeClr>
                  </a:gs>
                  <a:gs pos="0">
                    <a:schemeClr val="accent3">
                      <a:shade val="37000"/>
                    </a:schemeClr>
                  </a:gs>
                </a:gsLst>
                <a:lin ang="5400000" scaled="0"/>
              </a:gradFill>
              <a:ln w="22225">
                <a:solidFill>
                  <a:schemeClr val="tx2"/>
                </a:solidFill>
              </a:ln>
              <a:effectLst/>
            </c:spPr>
          </c:dPt>
          <c:dPt>
            <c:idx val="1"/>
            <c:invertIfNegative val="0"/>
            <c:bubble3D val="0"/>
            <c:spPr>
              <a:gradFill>
                <a:gsLst>
                  <a:gs pos="100000">
                    <a:schemeClr val="accent3">
                      <a:shade val="44000"/>
                      <a:lumMod val="60000"/>
                      <a:lumOff val="40000"/>
                    </a:schemeClr>
                  </a:gs>
                  <a:gs pos="0">
                    <a:schemeClr val="accent3">
                      <a:shade val="44000"/>
                    </a:schemeClr>
                  </a:gs>
                </a:gsLst>
                <a:lin ang="5400000" scaled="0"/>
              </a:gradFill>
              <a:ln w="22225">
                <a:solidFill>
                  <a:schemeClr val="tx2"/>
                </a:solidFill>
              </a:ln>
              <a:effectLst/>
            </c:spPr>
          </c:dPt>
          <c:dPt>
            <c:idx val="2"/>
            <c:invertIfNegative val="0"/>
            <c:bubble3D val="0"/>
            <c:spPr>
              <a:gradFill>
                <a:gsLst>
                  <a:gs pos="100000">
                    <a:schemeClr val="accent3">
                      <a:shade val="52000"/>
                      <a:lumMod val="60000"/>
                      <a:lumOff val="40000"/>
                    </a:schemeClr>
                  </a:gs>
                  <a:gs pos="0">
                    <a:schemeClr val="accent3">
                      <a:shade val="52000"/>
                    </a:schemeClr>
                  </a:gs>
                </a:gsLst>
                <a:lin ang="5400000" scaled="0"/>
              </a:gradFill>
              <a:ln w="22225">
                <a:solidFill>
                  <a:schemeClr val="tx2"/>
                </a:solidFill>
              </a:ln>
              <a:effectLst/>
            </c:spPr>
          </c:dPt>
          <c:dPt>
            <c:idx val="3"/>
            <c:invertIfNegative val="0"/>
            <c:bubble3D val="0"/>
            <c:spPr>
              <a:gradFill>
                <a:gsLst>
                  <a:gs pos="100000">
                    <a:schemeClr val="accent3">
                      <a:shade val="59000"/>
                      <a:lumMod val="60000"/>
                      <a:lumOff val="40000"/>
                    </a:schemeClr>
                  </a:gs>
                  <a:gs pos="0">
                    <a:schemeClr val="accent3">
                      <a:shade val="59000"/>
                    </a:schemeClr>
                  </a:gs>
                </a:gsLst>
                <a:lin ang="5400000" scaled="0"/>
              </a:gradFill>
              <a:ln w="22225">
                <a:solidFill>
                  <a:schemeClr val="tx2"/>
                </a:solidFill>
              </a:ln>
              <a:effectLst/>
            </c:spPr>
          </c:dPt>
          <c:dPt>
            <c:idx val="4"/>
            <c:invertIfNegative val="0"/>
            <c:bubble3D val="0"/>
            <c:spPr>
              <a:gradFill>
                <a:gsLst>
                  <a:gs pos="100000">
                    <a:schemeClr val="accent3">
                      <a:shade val="66000"/>
                      <a:lumMod val="60000"/>
                      <a:lumOff val="40000"/>
                    </a:schemeClr>
                  </a:gs>
                  <a:gs pos="0">
                    <a:schemeClr val="accent3">
                      <a:shade val="66000"/>
                    </a:schemeClr>
                  </a:gs>
                </a:gsLst>
                <a:lin ang="5400000" scaled="0"/>
              </a:gradFill>
              <a:ln w="22225">
                <a:solidFill>
                  <a:schemeClr val="tx2"/>
                </a:solidFill>
              </a:ln>
              <a:effectLst/>
            </c:spPr>
          </c:dPt>
          <c:dPt>
            <c:idx val="5"/>
            <c:invertIfNegative val="0"/>
            <c:bubble3D val="0"/>
            <c:spPr>
              <a:gradFill>
                <a:gsLst>
                  <a:gs pos="100000">
                    <a:schemeClr val="accent3">
                      <a:shade val="74000"/>
                      <a:lumMod val="60000"/>
                      <a:lumOff val="40000"/>
                    </a:schemeClr>
                  </a:gs>
                  <a:gs pos="0">
                    <a:schemeClr val="accent3">
                      <a:shade val="74000"/>
                    </a:schemeClr>
                  </a:gs>
                </a:gsLst>
                <a:lin ang="5400000" scaled="0"/>
              </a:gradFill>
              <a:ln w="22225">
                <a:solidFill>
                  <a:schemeClr val="tx2"/>
                </a:solidFill>
              </a:ln>
              <a:effectLst/>
            </c:spPr>
          </c:dPt>
          <c:dPt>
            <c:idx val="6"/>
            <c:invertIfNegative val="0"/>
            <c:bubble3D val="0"/>
            <c:spPr>
              <a:gradFill>
                <a:gsLst>
                  <a:gs pos="100000">
                    <a:schemeClr val="accent3">
                      <a:shade val="81000"/>
                      <a:lumMod val="60000"/>
                      <a:lumOff val="40000"/>
                    </a:schemeClr>
                  </a:gs>
                  <a:gs pos="0">
                    <a:schemeClr val="accent3">
                      <a:shade val="81000"/>
                    </a:schemeClr>
                  </a:gs>
                </a:gsLst>
                <a:lin ang="5400000" scaled="0"/>
              </a:gradFill>
              <a:ln w="22225">
                <a:solidFill>
                  <a:schemeClr val="tx2"/>
                </a:solidFill>
              </a:ln>
              <a:effectLst/>
            </c:spPr>
          </c:dPt>
          <c:dPt>
            <c:idx val="8"/>
            <c:invertIfNegative val="0"/>
            <c:bubble3D val="0"/>
            <c:spPr>
              <a:gradFill>
                <a:gsLst>
                  <a:gs pos="100000">
                    <a:schemeClr val="accent3">
                      <a:shade val="96000"/>
                      <a:lumMod val="60000"/>
                      <a:lumOff val="40000"/>
                    </a:schemeClr>
                  </a:gs>
                  <a:gs pos="0">
                    <a:schemeClr val="accent3">
                      <a:shade val="96000"/>
                    </a:schemeClr>
                  </a:gs>
                </a:gsLst>
                <a:lin ang="5400000" scaled="0"/>
              </a:gradFill>
              <a:ln w="22225">
                <a:solidFill>
                  <a:schemeClr val="tx2"/>
                </a:solidFill>
              </a:ln>
              <a:effectLst/>
            </c:spPr>
          </c:dPt>
          <c:dPt>
            <c:idx val="9"/>
            <c:invertIfNegative val="0"/>
            <c:bubble3D val="0"/>
            <c:spPr>
              <a:gradFill>
                <a:gsLst>
                  <a:gs pos="100000">
                    <a:schemeClr val="accent3">
                      <a:tint val="97000"/>
                      <a:lumMod val="60000"/>
                      <a:lumOff val="40000"/>
                    </a:schemeClr>
                  </a:gs>
                  <a:gs pos="0">
                    <a:schemeClr val="accent3">
                      <a:tint val="97000"/>
                    </a:schemeClr>
                  </a:gs>
                </a:gsLst>
                <a:lin ang="5400000" scaled="0"/>
              </a:gradFill>
              <a:ln w="22225">
                <a:solidFill>
                  <a:schemeClr val="tx2"/>
                </a:solidFill>
              </a:ln>
              <a:effectLst/>
            </c:spPr>
          </c:dPt>
          <c:dPt>
            <c:idx val="10"/>
            <c:invertIfNegative val="0"/>
            <c:bubble3D val="0"/>
            <c:spPr>
              <a:gradFill>
                <a:gsLst>
                  <a:gs pos="100000">
                    <a:schemeClr val="accent3">
                      <a:tint val="89000"/>
                      <a:lumMod val="60000"/>
                      <a:lumOff val="40000"/>
                    </a:schemeClr>
                  </a:gs>
                  <a:gs pos="0">
                    <a:schemeClr val="accent3">
                      <a:tint val="89000"/>
                    </a:schemeClr>
                  </a:gs>
                </a:gsLst>
                <a:lin ang="5400000" scaled="0"/>
              </a:gradFill>
              <a:ln w="22225">
                <a:solidFill>
                  <a:schemeClr val="tx2"/>
                </a:solidFill>
              </a:ln>
              <a:effectLst/>
            </c:spPr>
          </c:dPt>
          <c:dPt>
            <c:idx val="11"/>
            <c:invertIfNegative val="0"/>
            <c:bubble3D val="0"/>
            <c:spPr>
              <a:gradFill>
                <a:gsLst>
                  <a:gs pos="100000">
                    <a:schemeClr val="accent3">
                      <a:tint val="82000"/>
                      <a:lumMod val="60000"/>
                      <a:lumOff val="40000"/>
                    </a:schemeClr>
                  </a:gs>
                  <a:gs pos="0">
                    <a:schemeClr val="accent3">
                      <a:tint val="82000"/>
                    </a:schemeClr>
                  </a:gs>
                </a:gsLst>
                <a:lin ang="5400000" scaled="0"/>
              </a:gradFill>
              <a:ln w="22225">
                <a:solidFill>
                  <a:schemeClr val="tx2"/>
                </a:solidFill>
              </a:ln>
              <a:effectLst/>
            </c:spPr>
          </c:dPt>
          <c:dPt>
            <c:idx val="12"/>
            <c:invertIfNegative val="0"/>
            <c:bubble3D val="0"/>
            <c:spPr>
              <a:gradFill>
                <a:gsLst>
                  <a:gs pos="100000">
                    <a:schemeClr val="accent3">
                      <a:tint val="75000"/>
                      <a:lumMod val="60000"/>
                      <a:lumOff val="40000"/>
                    </a:schemeClr>
                  </a:gs>
                  <a:gs pos="0">
                    <a:schemeClr val="accent3">
                      <a:tint val="75000"/>
                    </a:schemeClr>
                  </a:gs>
                </a:gsLst>
                <a:lin ang="5400000" scaled="0"/>
              </a:gradFill>
              <a:ln w="22225">
                <a:solidFill>
                  <a:schemeClr val="tx2"/>
                </a:solidFill>
              </a:ln>
              <a:effectLst/>
            </c:spPr>
          </c:dPt>
          <c:dPt>
            <c:idx val="13"/>
            <c:invertIfNegative val="0"/>
            <c:bubble3D val="0"/>
            <c:spPr>
              <a:gradFill>
                <a:gsLst>
                  <a:gs pos="100000">
                    <a:schemeClr val="accent3">
                      <a:tint val="67000"/>
                      <a:lumMod val="60000"/>
                      <a:lumOff val="40000"/>
                    </a:schemeClr>
                  </a:gs>
                  <a:gs pos="0">
                    <a:schemeClr val="accent3">
                      <a:tint val="67000"/>
                    </a:schemeClr>
                  </a:gs>
                </a:gsLst>
                <a:lin ang="5400000" scaled="0"/>
              </a:gradFill>
              <a:ln w="22225">
                <a:solidFill>
                  <a:schemeClr val="tx2"/>
                </a:solidFill>
              </a:ln>
              <a:effectLst/>
            </c:spPr>
          </c:dPt>
          <c:dPt>
            <c:idx val="14"/>
            <c:invertIfNegative val="0"/>
            <c:bubble3D val="0"/>
            <c:spPr>
              <a:gradFill>
                <a:gsLst>
                  <a:gs pos="100000">
                    <a:schemeClr val="accent3">
                      <a:tint val="60000"/>
                      <a:lumMod val="60000"/>
                      <a:lumOff val="40000"/>
                    </a:schemeClr>
                  </a:gs>
                  <a:gs pos="0">
                    <a:schemeClr val="accent3">
                      <a:tint val="60000"/>
                    </a:schemeClr>
                  </a:gs>
                </a:gsLst>
                <a:lin ang="5400000" scaled="0"/>
              </a:gradFill>
              <a:ln w="22225">
                <a:solidFill>
                  <a:schemeClr val="tx2"/>
                </a:solidFill>
              </a:ln>
              <a:effectLst/>
            </c:spPr>
          </c:dPt>
          <c:dPt>
            <c:idx val="15"/>
            <c:invertIfNegative val="0"/>
            <c:bubble3D val="0"/>
            <c:spPr>
              <a:gradFill>
                <a:gsLst>
                  <a:gs pos="100000">
                    <a:schemeClr val="accent3">
                      <a:tint val="53000"/>
                      <a:lumMod val="60000"/>
                      <a:lumOff val="40000"/>
                    </a:schemeClr>
                  </a:gs>
                  <a:gs pos="0">
                    <a:schemeClr val="accent3">
                      <a:tint val="53000"/>
                    </a:schemeClr>
                  </a:gs>
                </a:gsLst>
                <a:lin ang="5400000" scaled="0"/>
              </a:gradFill>
              <a:ln w="22225">
                <a:solidFill>
                  <a:schemeClr val="tx2"/>
                </a:solidFill>
              </a:ln>
              <a:effectLst/>
            </c:spPr>
          </c:dPt>
          <c:dPt>
            <c:idx val="16"/>
            <c:invertIfNegative val="0"/>
            <c:bubble3D val="0"/>
            <c:spPr>
              <a:gradFill>
                <a:gsLst>
                  <a:gs pos="100000">
                    <a:schemeClr val="accent3">
                      <a:tint val="45000"/>
                      <a:lumMod val="60000"/>
                      <a:lumOff val="40000"/>
                    </a:schemeClr>
                  </a:gs>
                  <a:gs pos="0">
                    <a:schemeClr val="accent3">
                      <a:tint val="45000"/>
                    </a:schemeClr>
                  </a:gs>
                </a:gsLst>
                <a:lin ang="5400000" scaled="0"/>
              </a:gradFill>
              <a:ln w="22225">
                <a:solidFill>
                  <a:schemeClr val="tx2"/>
                </a:solidFill>
              </a:ln>
              <a:effectLst/>
            </c:spPr>
          </c:dPt>
          <c:dPt>
            <c:idx val="17"/>
            <c:invertIfNegative val="0"/>
            <c:bubble3D val="0"/>
            <c:spPr>
              <a:gradFill>
                <a:gsLst>
                  <a:gs pos="100000">
                    <a:schemeClr val="accent3">
                      <a:tint val="38000"/>
                      <a:lumMod val="60000"/>
                      <a:lumOff val="40000"/>
                    </a:schemeClr>
                  </a:gs>
                  <a:gs pos="0">
                    <a:schemeClr val="accent3">
                      <a:tint val="38000"/>
                    </a:schemeClr>
                  </a:gs>
                </a:gsLst>
                <a:lin ang="5400000" scaled="0"/>
              </a:gradFill>
              <a:ln w="22225">
                <a:solidFill>
                  <a:schemeClr val="tx2"/>
                </a:solidFill>
              </a:ln>
              <a:effectLst/>
            </c:spPr>
          </c:dPt>
          <c:cat>
            <c:numRef>
              <c:f>Tabelle2!$L$6:$L$12</c:f>
              <c:numCache>
                <c:formatCode>@</c:formatCode>
                <c:ptCount val="7"/>
                <c:pt idx="0">
                  <c:v>1</c:v>
                </c:pt>
                <c:pt idx="1">
                  <c:v>2</c:v>
                </c:pt>
                <c:pt idx="2">
                  <c:v>3</c:v>
                </c:pt>
                <c:pt idx="3">
                  <c:v>4</c:v>
                </c:pt>
                <c:pt idx="4">
                  <c:v>5</c:v>
                </c:pt>
                <c:pt idx="5">
                  <c:v>6</c:v>
                </c:pt>
                <c:pt idx="6">
                  <c:v>7</c:v>
                </c:pt>
              </c:numCache>
            </c:numRef>
          </c:cat>
          <c:val>
            <c:numRef>
              <c:f>Tabelle2!$M$6:$M$12</c:f>
              <c:numCache>
                <c:formatCode>General</c:formatCode>
                <c:ptCount val="7"/>
                <c:pt idx="0">
                  <c:v>1</c:v>
                </c:pt>
                <c:pt idx="1">
                  <c:v>2</c:v>
                </c:pt>
                <c:pt idx="2">
                  <c:v>1</c:v>
                </c:pt>
                <c:pt idx="3">
                  <c:v>5</c:v>
                </c:pt>
                <c:pt idx="4">
                  <c:v>13</c:v>
                </c:pt>
                <c:pt idx="5">
                  <c:v>8</c:v>
                </c:pt>
                <c:pt idx="6">
                  <c:v>0</c:v>
                </c:pt>
              </c:numCache>
            </c:numRef>
          </c:val>
        </c:ser>
        <c:dLbls>
          <c:showLegendKey val="0"/>
          <c:showVal val="0"/>
          <c:showCatName val="0"/>
          <c:showSerName val="0"/>
          <c:showPercent val="0"/>
          <c:showBubbleSize val="0"/>
        </c:dLbls>
        <c:gapWidth val="100"/>
        <c:axId val="384294976"/>
        <c:axId val="384295368"/>
      </c:barChart>
      <c:catAx>
        <c:axId val="384294976"/>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de-DE"/>
                  <a:t>Number of criteria</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n-US"/>
            </a:p>
          </c:txPr>
        </c:title>
        <c:numFmt formatCode="@"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384295368"/>
        <c:crosses val="autoZero"/>
        <c:auto val="1"/>
        <c:lblAlgn val="ctr"/>
        <c:lblOffset val="100"/>
        <c:noMultiLvlLbl val="0"/>
      </c:catAx>
      <c:valAx>
        <c:axId val="384295368"/>
        <c:scaling>
          <c:orientation val="minMax"/>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de-DE"/>
                  <a:t>Number of studies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384294976"/>
        <c:crosses val="autoZero"/>
        <c:crossBetween val="between"/>
      </c:valAx>
      <c:spPr>
        <a:noFill/>
        <a:ln>
          <a:noFill/>
        </a:ln>
        <a:effectLst/>
      </c:spPr>
    </c:plotArea>
    <c:plotVisOnly val="1"/>
    <c:dispBlanksAs val="gap"/>
    <c:showDLblsOverMax val="0"/>
  </c:chart>
  <c:spPr>
    <a:solidFill>
      <a:schemeClr val="bg1"/>
    </a:solidFill>
    <a:ln w="3175" cap="flat" cmpd="dbl" algn="ctr">
      <a:solidFill>
        <a:schemeClr val="dk1">
          <a:lumMod val="15000"/>
          <a:lumOff val="85000"/>
        </a:schemeClr>
      </a:solidFill>
      <a:round/>
    </a:ln>
    <a:effectLst>
      <a:softEdge rad="0"/>
    </a:effectLst>
  </c:spPr>
  <c:txPr>
    <a:bodyPr/>
    <a:lstStyle/>
    <a:p>
      <a:pPr>
        <a:defRPr/>
      </a:pPr>
      <a:endParaRPr lang="en-US"/>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Inclusion</a:t>
            </a:r>
            <a:r>
              <a:rPr lang="de-DE" baseline="0"/>
              <a:t> Criteria</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v>fulfilled</c:v>
          </c:tx>
          <c:spPr>
            <a:solidFill>
              <a:schemeClr val="dk1">
                <a:tint val="88500"/>
              </a:schemeClr>
            </a:solidFill>
            <a:ln>
              <a:noFill/>
            </a:ln>
            <a:effectLst/>
          </c:spPr>
          <c:invertIfNegative val="0"/>
          <c:cat>
            <c:strRef>
              <c:f>Tabelle2!$C$45:$F$45</c:f>
              <c:strCache>
                <c:ptCount val="4"/>
                <c:pt idx="0">
                  <c:v> Field generation ≤ F3</c:v>
                </c:pt>
                <c:pt idx="1">
                  <c:v>Appropriate  endpoint</c:v>
                </c:pt>
                <c:pt idx="2">
                  <c:v>Relevant species</c:v>
                </c:pt>
                <c:pt idx="3">
                  <c:v>Relevant Bt protein</c:v>
                </c:pt>
              </c:strCache>
            </c:strRef>
          </c:cat>
          <c:val>
            <c:numRef>
              <c:f>Tabelle2!$C$46:$F$46</c:f>
              <c:numCache>
                <c:formatCode>General</c:formatCode>
                <c:ptCount val="4"/>
                <c:pt idx="0">
                  <c:v>43</c:v>
                </c:pt>
                <c:pt idx="1">
                  <c:v>84</c:v>
                </c:pt>
                <c:pt idx="2">
                  <c:v>95</c:v>
                </c:pt>
                <c:pt idx="3">
                  <c:v>164</c:v>
                </c:pt>
              </c:numCache>
            </c:numRef>
          </c:val>
        </c:ser>
        <c:ser>
          <c:idx val="1"/>
          <c:order val="1"/>
          <c:tx>
            <c:v>not fulfilled</c:v>
          </c:tx>
          <c:spPr>
            <a:solidFill>
              <a:schemeClr val="dk1">
                <a:tint val="55000"/>
              </a:schemeClr>
            </a:solidFill>
            <a:ln>
              <a:noFill/>
            </a:ln>
            <a:effectLst/>
          </c:spPr>
          <c:invertIfNegative val="0"/>
          <c:cat>
            <c:strRef>
              <c:f>Tabelle2!$C$45:$F$45</c:f>
              <c:strCache>
                <c:ptCount val="4"/>
                <c:pt idx="0">
                  <c:v> Field generation ≤ F3</c:v>
                </c:pt>
                <c:pt idx="1">
                  <c:v>Appropriate  endpoint</c:v>
                </c:pt>
                <c:pt idx="2">
                  <c:v>Relevant species</c:v>
                </c:pt>
                <c:pt idx="3">
                  <c:v>Relevant Bt protein</c:v>
                </c:pt>
              </c:strCache>
            </c:strRef>
          </c:cat>
          <c:val>
            <c:numRef>
              <c:f>Tabelle2!$C$47:$F$47</c:f>
              <c:numCache>
                <c:formatCode>@</c:formatCode>
                <c:ptCount val="4"/>
                <c:pt idx="0" formatCode="General">
                  <c:v>169</c:v>
                </c:pt>
                <c:pt idx="1">
                  <c:v>128</c:v>
                </c:pt>
                <c:pt idx="2">
                  <c:v>117</c:v>
                </c:pt>
                <c:pt idx="3" formatCode="General">
                  <c:v>48</c:v>
                </c:pt>
              </c:numCache>
            </c:numRef>
          </c:val>
        </c:ser>
        <c:dLbls>
          <c:showLegendKey val="0"/>
          <c:showVal val="0"/>
          <c:showCatName val="0"/>
          <c:showSerName val="0"/>
          <c:showPercent val="0"/>
          <c:showBubbleSize val="0"/>
        </c:dLbls>
        <c:gapWidth val="150"/>
        <c:overlap val="100"/>
        <c:axId val="384296152"/>
        <c:axId val="384296544"/>
      </c:barChart>
      <c:catAx>
        <c:axId val="3842961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4296544"/>
        <c:crosses val="autoZero"/>
        <c:auto val="1"/>
        <c:lblAlgn val="ctr"/>
        <c:lblOffset val="100"/>
        <c:noMultiLvlLbl val="0"/>
      </c:catAx>
      <c:valAx>
        <c:axId val="38429654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4296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Quality Criteria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v>fulfilled</c:v>
          </c:tx>
          <c:spPr>
            <a:solidFill>
              <a:schemeClr val="dk1">
                <a:tint val="88500"/>
              </a:schemeClr>
            </a:solidFill>
            <a:ln>
              <a:noFill/>
            </a:ln>
            <a:effectLst/>
          </c:spPr>
          <c:invertIfNegative val="0"/>
          <c:cat>
            <c:strRef>
              <c:f>Tabelle2!$C$66:$I$66</c:f>
              <c:strCache>
                <c:ptCount val="7"/>
                <c:pt idx="0">
                  <c:v>Protein activity + control</c:v>
                </c:pt>
                <c:pt idx="1">
                  <c:v>Protein concentration checked</c:v>
                </c:pt>
                <c:pt idx="2">
                  <c:v> More than 5 protein concentrations</c:v>
                </c:pt>
                <c:pt idx="3">
                  <c:v>More than 2 replications</c:v>
                </c:pt>
                <c:pt idx="4">
                  <c:v> More than 10  larvae per concentration</c:v>
                </c:pt>
                <c:pt idx="5">
                  <c:v>Protein source</c:v>
                </c:pt>
                <c:pt idx="6">
                  <c:v>Dose response with CIs</c:v>
                </c:pt>
              </c:strCache>
            </c:strRef>
          </c:cat>
          <c:val>
            <c:numRef>
              <c:f>Tabelle2!$C$67:$I$67</c:f>
              <c:numCache>
                <c:formatCode>General</c:formatCode>
                <c:ptCount val="7"/>
                <c:pt idx="0">
                  <c:v>3</c:v>
                </c:pt>
                <c:pt idx="1">
                  <c:v>17</c:v>
                </c:pt>
                <c:pt idx="2">
                  <c:v>19</c:v>
                </c:pt>
                <c:pt idx="3">
                  <c:v>23</c:v>
                </c:pt>
                <c:pt idx="4">
                  <c:v>26</c:v>
                </c:pt>
                <c:pt idx="5">
                  <c:v>26</c:v>
                </c:pt>
                <c:pt idx="6">
                  <c:v>29</c:v>
                </c:pt>
              </c:numCache>
            </c:numRef>
          </c:val>
        </c:ser>
        <c:ser>
          <c:idx val="1"/>
          <c:order val="1"/>
          <c:tx>
            <c:v>not fulfilled</c:v>
          </c:tx>
          <c:spPr>
            <a:solidFill>
              <a:schemeClr val="dk1">
                <a:tint val="55000"/>
              </a:schemeClr>
            </a:solidFill>
            <a:ln>
              <a:noFill/>
            </a:ln>
            <a:effectLst/>
          </c:spPr>
          <c:invertIfNegative val="0"/>
          <c:cat>
            <c:strRef>
              <c:f>Tabelle2!$C$66:$I$66</c:f>
              <c:strCache>
                <c:ptCount val="7"/>
                <c:pt idx="0">
                  <c:v>Protein activity + control</c:v>
                </c:pt>
                <c:pt idx="1">
                  <c:v>Protein concentration checked</c:v>
                </c:pt>
                <c:pt idx="2">
                  <c:v> More than 5 protein concentrations</c:v>
                </c:pt>
                <c:pt idx="3">
                  <c:v>More than 2 replications</c:v>
                </c:pt>
                <c:pt idx="4">
                  <c:v> More than 10  larvae per concentration</c:v>
                </c:pt>
                <c:pt idx="5">
                  <c:v>Protein source</c:v>
                </c:pt>
                <c:pt idx="6">
                  <c:v>Dose response with CIs</c:v>
                </c:pt>
              </c:strCache>
            </c:strRef>
          </c:cat>
          <c:val>
            <c:numRef>
              <c:f>Tabelle2!$C$68:$I$68</c:f>
              <c:numCache>
                <c:formatCode>General</c:formatCode>
                <c:ptCount val="7"/>
                <c:pt idx="0">
                  <c:v>27</c:v>
                </c:pt>
                <c:pt idx="1">
                  <c:v>13</c:v>
                </c:pt>
                <c:pt idx="2">
                  <c:v>11</c:v>
                </c:pt>
                <c:pt idx="3">
                  <c:v>7</c:v>
                </c:pt>
                <c:pt idx="4">
                  <c:v>4</c:v>
                </c:pt>
                <c:pt idx="5">
                  <c:v>4</c:v>
                </c:pt>
                <c:pt idx="6">
                  <c:v>1</c:v>
                </c:pt>
              </c:numCache>
            </c:numRef>
          </c:val>
        </c:ser>
        <c:dLbls>
          <c:showLegendKey val="0"/>
          <c:showVal val="0"/>
          <c:showCatName val="0"/>
          <c:showSerName val="0"/>
          <c:showPercent val="0"/>
          <c:showBubbleSize val="0"/>
        </c:dLbls>
        <c:gapWidth val="150"/>
        <c:overlap val="100"/>
        <c:axId val="384297328"/>
        <c:axId val="384297720"/>
      </c:barChart>
      <c:catAx>
        <c:axId val="3842973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4297720"/>
        <c:crosses val="autoZero"/>
        <c:auto val="1"/>
        <c:lblAlgn val="ctr"/>
        <c:lblOffset val="100"/>
        <c:noMultiLvlLbl val="0"/>
      </c:catAx>
      <c:valAx>
        <c:axId val="38429772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42973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3.xml><?xml version="1.0" encoding="utf-8"?>
<cs:colorStyle xmlns:cs="http://schemas.microsoft.com/office/drawing/2012/chartStyle" xmlns:a="http://schemas.openxmlformats.org/drawingml/2006/main" meth="withinLinear" id="16">
  <a:schemeClr val="accent3"/>
</cs:colorStyle>
</file>

<file path=xl/charts/colors4.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5.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161925</xdr:colOff>
      <xdr:row>7</xdr:row>
      <xdr:rowOff>14287</xdr:rowOff>
    </xdr:from>
    <xdr:to>
      <xdr:col>5</xdr:col>
      <xdr:colOff>647700</xdr:colOff>
      <xdr:row>21</xdr:row>
      <xdr:rowOff>90487</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209550</xdr:colOff>
      <xdr:row>27</xdr:row>
      <xdr:rowOff>47625</xdr:rowOff>
    </xdr:from>
    <xdr:to>
      <xdr:col>5</xdr:col>
      <xdr:colOff>695325</xdr:colOff>
      <xdr:row>41</xdr:row>
      <xdr:rowOff>123825</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103909</xdr:colOff>
      <xdr:row>14</xdr:row>
      <xdr:rowOff>156296</xdr:rowOff>
    </xdr:from>
    <xdr:to>
      <xdr:col>14</xdr:col>
      <xdr:colOff>103909</xdr:colOff>
      <xdr:row>28</xdr:row>
      <xdr:rowOff>99146</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510886</xdr:colOff>
      <xdr:row>48</xdr:row>
      <xdr:rowOff>35502</xdr:rowOff>
    </xdr:from>
    <xdr:to>
      <xdr:col>6</xdr:col>
      <xdr:colOff>233795</xdr:colOff>
      <xdr:row>62</xdr:row>
      <xdr:rowOff>111702</xdr:rowOff>
    </xdr:to>
    <xdr:graphicFrame macro="">
      <xdr:nvGraphicFramePr>
        <xdr:cNvPr id="5" name="Diagram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8658</xdr:colOff>
      <xdr:row>69</xdr:row>
      <xdr:rowOff>130753</xdr:rowOff>
    </xdr:from>
    <xdr:to>
      <xdr:col>8</xdr:col>
      <xdr:colOff>8658</xdr:colOff>
      <xdr:row>84</xdr:row>
      <xdr:rowOff>16453</xdr:rowOff>
    </xdr:to>
    <xdr:graphicFrame macro="">
      <xdr:nvGraphicFramePr>
        <xdr:cNvPr id="7" name="Diagramm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249"/>
  <sheetViews>
    <sheetView tabSelected="1" topLeftCell="AB1" zoomScale="75" zoomScaleNormal="75" workbookViewId="0">
      <pane xSplit="2448" ySplit="996" topLeftCell="AD1" activePane="bottomRight"/>
      <selection activeCell="G1" sqref="F1:AB1460"/>
      <selection pane="topRight" activeCell="AE1" sqref="AE1:AH1"/>
      <selection pane="bottomLeft" activeCell="AB2" sqref="AB2"/>
      <selection pane="bottomRight" activeCell="AC245" sqref="AC245"/>
    </sheetView>
  </sheetViews>
  <sheetFormatPr defaultColWidth="11.44140625" defaultRowHeight="13.2" x14ac:dyDescent="0.3"/>
  <cols>
    <col min="1" max="1" width="8.44140625" style="4" customWidth="1"/>
    <col min="2" max="2" width="24.88671875" style="4" customWidth="1"/>
    <col min="3" max="3" width="11.33203125" style="4" customWidth="1"/>
    <col min="4" max="4" width="28" style="4" customWidth="1"/>
    <col min="5" max="5" width="35.109375" style="4" customWidth="1"/>
    <col min="6" max="6" width="11.6640625" style="5" customWidth="1"/>
    <col min="7" max="7" width="26.5546875" style="4" customWidth="1"/>
    <col min="8" max="8" width="11.44140625" style="4" customWidth="1"/>
    <col min="9" max="9" width="15.33203125" style="4" customWidth="1"/>
    <col min="10" max="10" width="12.5546875" style="4" customWidth="1"/>
    <col min="11" max="11" width="15.88671875" style="4" customWidth="1"/>
    <col min="12" max="12" width="12.88671875" style="4" customWidth="1"/>
    <col min="13" max="13" width="18.44140625" style="6" customWidth="1"/>
    <col min="14" max="14" width="22" style="4" customWidth="1"/>
    <col min="15" max="15" width="11" style="4" customWidth="1"/>
    <col min="16" max="17" width="12.88671875" style="4" customWidth="1"/>
    <col min="18" max="18" width="18.44140625" style="5" customWidth="1"/>
    <col min="19" max="19" width="11.44140625" style="5" customWidth="1"/>
    <col min="20" max="20" width="14.109375" style="5" customWidth="1"/>
    <col min="21" max="21" width="17.33203125" style="5" customWidth="1"/>
    <col min="22" max="22" width="19.109375" style="5" customWidth="1"/>
    <col min="23" max="23" width="14.33203125" style="4" customWidth="1"/>
    <col min="24" max="24" width="42.44140625" style="4" customWidth="1"/>
    <col min="25" max="25" width="32.6640625" style="4" customWidth="1"/>
    <col min="26" max="26" width="22.6640625" style="4" customWidth="1"/>
    <col min="27" max="27" width="20.5546875" style="4" customWidth="1"/>
    <col min="28" max="28" width="23.88671875" style="4" customWidth="1"/>
    <col min="29" max="29" width="12" style="4" customWidth="1"/>
    <col min="30" max="30" width="7.44140625" style="15" customWidth="1"/>
    <col min="31" max="32" width="11" style="5" customWidth="1"/>
    <col min="33" max="33" width="12.6640625" style="14" customWidth="1"/>
    <col min="34" max="34" width="12.6640625" style="5" customWidth="1"/>
    <col min="35" max="35" width="11.44140625" style="19"/>
    <col min="36" max="37" width="11.44140625" style="24"/>
    <col min="38" max="38" width="12.5546875" style="24" customWidth="1"/>
    <col min="39" max="39" width="12.44140625" style="24" customWidth="1"/>
    <col min="40" max="40" width="11.44140625" style="24"/>
    <col min="41" max="41" width="12" style="24" customWidth="1"/>
    <col min="42" max="42" width="11.44140625" style="24"/>
    <col min="43" max="16384" width="11.44140625" style="4"/>
  </cols>
  <sheetData>
    <row r="1" spans="1:43" s="2" customFormat="1" ht="53.4" x14ac:dyDescent="0.3">
      <c r="A1" s="52" t="s">
        <v>0</v>
      </c>
      <c r="B1" s="52" t="s">
        <v>1</v>
      </c>
      <c r="C1" s="52" t="s">
        <v>2</v>
      </c>
      <c r="D1" s="52" t="s">
        <v>3</v>
      </c>
      <c r="E1" s="52" t="s">
        <v>4</v>
      </c>
      <c r="F1" s="53" t="s">
        <v>5</v>
      </c>
      <c r="G1" s="52" t="s">
        <v>6</v>
      </c>
      <c r="H1" s="54" t="s">
        <v>7</v>
      </c>
      <c r="I1" s="54" t="s">
        <v>8</v>
      </c>
      <c r="J1" s="54" t="s">
        <v>9</v>
      </c>
      <c r="K1" s="54" t="s">
        <v>10</v>
      </c>
      <c r="L1" s="54" t="s">
        <v>11</v>
      </c>
      <c r="M1" s="54" t="s">
        <v>12</v>
      </c>
      <c r="N1" s="54" t="s">
        <v>637</v>
      </c>
      <c r="O1" s="54" t="s">
        <v>13</v>
      </c>
      <c r="P1" s="54" t="s">
        <v>14</v>
      </c>
      <c r="Q1" s="54" t="s">
        <v>647</v>
      </c>
      <c r="R1" s="55" t="s">
        <v>15</v>
      </c>
      <c r="S1" s="55" t="s">
        <v>16</v>
      </c>
      <c r="T1" s="55" t="s">
        <v>632</v>
      </c>
      <c r="U1" s="55" t="s">
        <v>700</v>
      </c>
      <c r="V1" s="55" t="s">
        <v>701</v>
      </c>
      <c r="W1" s="54" t="s">
        <v>17</v>
      </c>
      <c r="X1" s="52" t="s">
        <v>18</v>
      </c>
      <c r="Y1" s="52" t="s">
        <v>625</v>
      </c>
      <c r="Z1" s="52" t="s">
        <v>19</v>
      </c>
      <c r="AA1" s="52" t="s">
        <v>626</v>
      </c>
      <c r="AB1" s="52" t="s">
        <v>20</v>
      </c>
      <c r="AC1" s="52" t="s">
        <v>21</v>
      </c>
      <c r="AD1" s="56" t="s">
        <v>22</v>
      </c>
      <c r="AE1" s="11" t="s">
        <v>1452</v>
      </c>
      <c r="AF1" s="11" t="s">
        <v>1453</v>
      </c>
      <c r="AG1" s="11" t="s">
        <v>1492</v>
      </c>
      <c r="AH1" s="11" t="s">
        <v>1491</v>
      </c>
      <c r="AI1" s="11" t="s">
        <v>1495</v>
      </c>
      <c r="AJ1" s="11" t="s">
        <v>1493</v>
      </c>
      <c r="AK1" s="11" t="s">
        <v>1494</v>
      </c>
      <c r="AL1" s="11" t="s">
        <v>1496</v>
      </c>
      <c r="AM1" s="11" t="s">
        <v>1498</v>
      </c>
      <c r="AN1" s="11" t="s">
        <v>1497</v>
      </c>
      <c r="AO1" s="11" t="s">
        <v>1499</v>
      </c>
      <c r="AP1" s="11" t="s">
        <v>1500</v>
      </c>
    </row>
    <row r="2" spans="1:43" ht="52.8" x14ac:dyDescent="0.3">
      <c r="A2" s="57">
        <v>2555</v>
      </c>
      <c r="B2" s="58" t="s">
        <v>23</v>
      </c>
      <c r="C2" s="58">
        <v>2003</v>
      </c>
      <c r="D2" s="58" t="s">
        <v>34</v>
      </c>
      <c r="E2" s="58" t="s">
        <v>24</v>
      </c>
      <c r="F2" s="59" t="s">
        <v>627</v>
      </c>
      <c r="G2" s="58" t="s">
        <v>628</v>
      </c>
      <c r="H2" s="58" t="s">
        <v>644</v>
      </c>
      <c r="I2" s="58" t="s">
        <v>629</v>
      </c>
      <c r="J2" s="57" t="s">
        <v>641</v>
      </c>
      <c r="K2" s="60" t="s">
        <v>640</v>
      </c>
      <c r="L2" s="57" t="s">
        <v>642</v>
      </c>
      <c r="M2" s="61" t="s">
        <v>630</v>
      </c>
      <c r="N2" s="57" t="s">
        <v>1007</v>
      </c>
      <c r="O2" s="57" t="s">
        <v>638</v>
      </c>
      <c r="P2" s="57" t="s">
        <v>631</v>
      </c>
      <c r="Q2" s="57" t="s">
        <v>648</v>
      </c>
      <c r="R2" s="62" t="s">
        <v>634</v>
      </c>
      <c r="S2" s="62">
        <v>7</v>
      </c>
      <c r="T2" s="62" t="s">
        <v>633</v>
      </c>
      <c r="U2" s="62" t="s">
        <v>634</v>
      </c>
      <c r="V2" s="62" t="s">
        <v>634</v>
      </c>
      <c r="W2" s="57" t="s">
        <v>639</v>
      </c>
      <c r="X2" s="57" t="s">
        <v>636</v>
      </c>
      <c r="Y2" s="57" t="s">
        <v>635</v>
      </c>
      <c r="Z2" s="58" t="s">
        <v>634</v>
      </c>
      <c r="AA2" s="58" t="s">
        <v>634</v>
      </c>
      <c r="AB2" s="58" t="s">
        <v>653</v>
      </c>
      <c r="AC2" s="58"/>
      <c r="AD2" s="63"/>
      <c r="AE2" s="9" t="str">
        <f>IF(OR(M2="Helicoverpa armigera",M2="Ostrinia nubilalis",M2="Autographa gamma",M2="Agrotis ipsilon",M2="Sesamia nonagrioides",M2="Mamestra brassicae",M2="Diabrotica virgifera virgifera"),"y","n")</f>
        <v>y</v>
      </c>
      <c r="AF2" s="9" t="str">
        <f>IF(OR(ISNUMBER(FIND("LC",X2)),ISNUMBER(FIND("EC",X2))),"y","n")</f>
        <v>y</v>
      </c>
      <c r="AG2" s="14" t="s">
        <v>745</v>
      </c>
      <c r="AH2" s="5" t="s">
        <v>745</v>
      </c>
      <c r="AI2" s="19">
        <v>2</v>
      </c>
    </row>
    <row r="3" spans="1:43" ht="40.200000000000003" x14ac:dyDescent="0.3">
      <c r="A3" s="58">
        <v>2026</v>
      </c>
      <c r="B3" s="58" t="s">
        <v>26</v>
      </c>
      <c r="C3" s="58">
        <v>2006</v>
      </c>
      <c r="D3" s="58" t="s">
        <v>35</v>
      </c>
      <c r="E3" s="58" t="s">
        <v>27</v>
      </c>
      <c r="F3" s="59" t="s">
        <v>627</v>
      </c>
      <c r="G3" s="58" t="s">
        <v>658</v>
      </c>
      <c r="H3" s="58"/>
      <c r="I3" s="58" t="s">
        <v>1380</v>
      </c>
      <c r="J3" s="58" t="s">
        <v>641</v>
      </c>
      <c r="K3" s="58" t="s">
        <v>654</v>
      </c>
      <c r="L3" s="58" t="s">
        <v>643</v>
      </c>
      <c r="M3" s="64" t="s">
        <v>655</v>
      </c>
      <c r="N3" s="58" t="s">
        <v>657</v>
      </c>
      <c r="O3" s="58" t="s">
        <v>638</v>
      </c>
      <c r="P3" s="58" t="s">
        <v>656</v>
      </c>
      <c r="Q3" s="58" t="s">
        <v>648</v>
      </c>
      <c r="R3" s="59" t="s">
        <v>634</v>
      </c>
      <c r="S3" s="59">
        <v>7</v>
      </c>
      <c r="T3" s="62" t="s">
        <v>633</v>
      </c>
      <c r="U3" s="62" t="s">
        <v>692</v>
      </c>
      <c r="V3" s="65" t="s">
        <v>659</v>
      </c>
      <c r="W3" s="57" t="s">
        <v>639</v>
      </c>
      <c r="X3" s="58" t="s">
        <v>660</v>
      </c>
      <c r="Y3" s="58" t="s">
        <v>661</v>
      </c>
      <c r="Z3" s="58" t="s">
        <v>634</v>
      </c>
      <c r="AA3" s="58" t="s">
        <v>634</v>
      </c>
      <c r="AB3" s="58" t="s">
        <v>662</v>
      </c>
      <c r="AC3" s="58"/>
      <c r="AD3" s="63"/>
      <c r="AE3" s="9" t="str">
        <f t="shared" ref="AE3:AE66" si="0">IF(OR(M3="Helicoverpa armigera",M3="Ostrinia nubilalis",M3="Autographa gamma",M3="Agrotis ipsilon",M3="Sesamia nonagrioides",M3="Mamestra brassicae",M3="Diabrotica virgifera virgifera"),"y","n")</f>
        <v>y</v>
      </c>
      <c r="AF3" s="9" t="str">
        <f>IF(OR(ISNUMBER(FIND("LC",X3)),ISNUMBER(FIND("EC",X3))),"y","n")</f>
        <v>y</v>
      </c>
      <c r="AG3" s="14" t="s">
        <v>627</v>
      </c>
      <c r="AH3" s="5" t="s">
        <v>745</v>
      </c>
      <c r="AI3" s="19">
        <v>3</v>
      </c>
    </row>
    <row r="4" spans="1:43" ht="52.8" x14ac:dyDescent="0.3">
      <c r="A4" s="58">
        <v>4046</v>
      </c>
      <c r="B4" s="58" t="s">
        <v>28</v>
      </c>
      <c r="C4" s="58">
        <v>2012</v>
      </c>
      <c r="D4" s="58" t="s">
        <v>36</v>
      </c>
      <c r="E4" s="58" t="s">
        <v>29</v>
      </c>
      <c r="F4" s="59" t="s">
        <v>627</v>
      </c>
      <c r="G4" s="58" t="s">
        <v>663</v>
      </c>
      <c r="H4" s="58"/>
      <c r="I4" s="58" t="s">
        <v>629</v>
      </c>
      <c r="J4" s="57" t="s">
        <v>641</v>
      </c>
      <c r="K4" s="60" t="s">
        <v>640</v>
      </c>
      <c r="L4" s="57" t="s">
        <v>642</v>
      </c>
      <c r="M4" s="61" t="s">
        <v>630</v>
      </c>
      <c r="N4" s="59" t="s">
        <v>1489</v>
      </c>
      <c r="O4" s="58" t="s">
        <v>645</v>
      </c>
      <c r="P4" s="58" t="s">
        <v>664</v>
      </c>
      <c r="Q4" s="58" t="s">
        <v>648</v>
      </c>
      <c r="R4" s="59" t="s">
        <v>634</v>
      </c>
      <c r="S4" s="66" t="s">
        <v>665</v>
      </c>
      <c r="T4" s="59" t="s">
        <v>634</v>
      </c>
      <c r="U4" s="59" t="s">
        <v>634</v>
      </c>
      <c r="V4" s="59">
        <v>240</v>
      </c>
      <c r="W4" s="57" t="s">
        <v>639</v>
      </c>
      <c r="X4" s="58" t="s">
        <v>666</v>
      </c>
      <c r="Y4" s="58" t="s">
        <v>667</v>
      </c>
      <c r="Z4" s="58" t="s">
        <v>634</v>
      </c>
      <c r="AA4" s="58" t="s">
        <v>634</v>
      </c>
      <c r="AB4" s="67" t="s">
        <v>668</v>
      </c>
      <c r="AC4" s="58"/>
      <c r="AD4" s="63"/>
      <c r="AE4" s="9" t="str">
        <f t="shared" si="0"/>
        <v>y</v>
      </c>
      <c r="AF4" s="9" t="str">
        <f>IF(OR(ISNUMBER(FIND("LC",X4)),ISNUMBER(FIND("EC",X4))),"y","n")</f>
        <v>y</v>
      </c>
      <c r="AG4" s="14" t="s">
        <v>745</v>
      </c>
      <c r="AH4" s="5" t="s">
        <v>627</v>
      </c>
      <c r="AI4" s="19">
        <v>3</v>
      </c>
    </row>
    <row r="5" spans="1:43" ht="39.6" x14ac:dyDescent="0.3">
      <c r="A5" s="58">
        <v>4050</v>
      </c>
      <c r="B5" s="58" t="s">
        <v>30</v>
      </c>
      <c r="C5" s="58">
        <v>2010</v>
      </c>
      <c r="D5" s="58" t="s">
        <v>37</v>
      </c>
      <c r="E5" s="58" t="s">
        <v>31</v>
      </c>
      <c r="F5" s="59" t="s">
        <v>627</v>
      </c>
      <c r="G5" s="58" t="s">
        <v>669</v>
      </c>
      <c r="H5" s="58"/>
      <c r="I5" s="58" t="s">
        <v>670</v>
      </c>
      <c r="J5" s="57" t="s">
        <v>641</v>
      </c>
      <c r="K5" s="60" t="s">
        <v>640</v>
      </c>
      <c r="L5" s="57" t="s">
        <v>642</v>
      </c>
      <c r="M5" s="61" t="s">
        <v>630</v>
      </c>
      <c r="N5" s="58" t="s">
        <v>650</v>
      </c>
      <c r="O5" s="58" t="s">
        <v>638</v>
      </c>
      <c r="P5" s="58" t="s">
        <v>672</v>
      </c>
      <c r="Q5" s="58" t="s">
        <v>671</v>
      </c>
      <c r="R5" s="59"/>
      <c r="S5" s="59">
        <v>1</v>
      </c>
      <c r="T5" s="59"/>
      <c r="U5" s="59" t="s">
        <v>699</v>
      </c>
      <c r="V5" s="59" t="s">
        <v>699</v>
      </c>
      <c r="W5" s="58"/>
      <c r="X5" s="58"/>
      <c r="Y5" s="58"/>
      <c r="Z5" s="58"/>
      <c r="AA5" s="58"/>
      <c r="AB5" s="58"/>
      <c r="AC5" s="58"/>
      <c r="AD5" s="63"/>
      <c r="AE5" s="9" t="str">
        <f t="shared" si="0"/>
        <v>y</v>
      </c>
      <c r="AF5" s="9" t="str">
        <f t="shared" ref="AF5:AF68" si="1">IF(OR(ISNUMBER(FIND("LC",X5)),ISNUMBER(FIND("EC",X5))),"y","n")</f>
        <v>n</v>
      </c>
      <c r="AG5" s="14" t="s">
        <v>745</v>
      </c>
      <c r="AH5" s="5" t="s">
        <v>627</v>
      </c>
      <c r="AI5" s="19">
        <v>2</v>
      </c>
    </row>
    <row r="6" spans="1:43" ht="52.8" x14ac:dyDescent="0.3">
      <c r="A6" s="58">
        <v>3088</v>
      </c>
      <c r="B6" s="58" t="s">
        <v>32</v>
      </c>
      <c r="C6" s="58">
        <v>2000</v>
      </c>
      <c r="D6" s="58" t="s">
        <v>38</v>
      </c>
      <c r="E6" s="58" t="s">
        <v>33</v>
      </c>
      <c r="F6" s="59" t="s">
        <v>627</v>
      </c>
      <c r="G6" s="58" t="s">
        <v>673</v>
      </c>
      <c r="H6" s="58"/>
      <c r="I6" s="58" t="s">
        <v>675</v>
      </c>
      <c r="J6" s="58" t="s">
        <v>641</v>
      </c>
      <c r="K6" s="58" t="s">
        <v>654</v>
      </c>
      <c r="L6" s="58" t="s">
        <v>643</v>
      </c>
      <c r="M6" s="64" t="s">
        <v>655</v>
      </c>
      <c r="N6" s="58" t="s">
        <v>650</v>
      </c>
      <c r="O6" s="58"/>
      <c r="P6" s="58" t="s">
        <v>674</v>
      </c>
      <c r="Q6" s="58"/>
      <c r="R6" s="59"/>
      <c r="S6" s="59"/>
      <c r="T6" s="59"/>
      <c r="U6" s="59"/>
      <c r="V6" s="59"/>
      <c r="W6" s="58"/>
      <c r="X6" s="58"/>
      <c r="Y6" s="58"/>
      <c r="Z6" s="58"/>
      <c r="AA6" s="58"/>
      <c r="AB6" s="58"/>
      <c r="AC6" s="58"/>
      <c r="AD6" s="63"/>
      <c r="AE6" s="9" t="str">
        <f t="shared" si="0"/>
        <v>y</v>
      </c>
      <c r="AF6" s="9" t="str">
        <f t="shared" si="1"/>
        <v>n</v>
      </c>
      <c r="AG6" s="14" t="s">
        <v>627</v>
      </c>
      <c r="AH6" s="5" t="s">
        <v>627</v>
      </c>
      <c r="AI6" s="19">
        <v>3</v>
      </c>
    </row>
    <row r="7" spans="1:43" ht="79.2" x14ac:dyDescent="0.3">
      <c r="A7" s="58">
        <v>1837</v>
      </c>
      <c r="B7" s="58" t="s">
        <v>39</v>
      </c>
      <c r="C7" s="58">
        <v>2007</v>
      </c>
      <c r="D7" s="58" t="s">
        <v>40</v>
      </c>
      <c r="E7" s="58" t="s">
        <v>41</v>
      </c>
      <c r="F7" s="59" t="s">
        <v>627</v>
      </c>
      <c r="G7" s="58" t="s">
        <v>676</v>
      </c>
      <c r="H7" s="58"/>
      <c r="I7" s="58" t="s">
        <v>675</v>
      </c>
      <c r="J7" s="58" t="s">
        <v>641</v>
      </c>
      <c r="K7" s="58" t="s">
        <v>654</v>
      </c>
      <c r="L7" s="58" t="s">
        <v>643</v>
      </c>
      <c r="M7" s="64" t="s">
        <v>655</v>
      </c>
      <c r="N7" s="58" t="s">
        <v>650</v>
      </c>
      <c r="O7" s="58"/>
      <c r="P7" s="58" t="s">
        <v>677</v>
      </c>
      <c r="Q7" s="58"/>
      <c r="R7" s="59"/>
      <c r="S7" s="59"/>
      <c r="T7" s="59"/>
      <c r="U7" s="59"/>
      <c r="V7" s="59"/>
      <c r="W7" s="58"/>
      <c r="X7" s="58"/>
      <c r="Y7" s="58"/>
      <c r="Z7" s="58"/>
      <c r="AA7" s="58"/>
      <c r="AB7" s="58"/>
      <c r="AC7" s="58"/>
      <c r="AD7" s="63"/>
      <c r="AE7" s="9" t="str">
        <f t="shared" si="0"/>
        <v>y</v>
      </c>
      <c r="AF7" s="9" t="str">
        <f t="shared" si="1"/>
        <v>n</v>
      </c>
      <c r="AG7" s="14" t="s">
        <v>627</v>
      </c>
      <c r="AH7" s="5" t="s">
        <v>627</v>
      </c>
      <c r="AI7" s="19">
        <v>3</v>
      </c>
    </row>
    <row r="8" spans="1:43" ht="52.8" x14ac:dyDescent="0.3">
      <c r="A8" s="58">
        <v>4052</v>
      </c>
      <c r="B8" s="58" t="s">
        <v>42</v>
      </c>
      <c r="C8" s="58">
        <v>2011</v>
      </c>
      <c r="D8" s="58" t="s">
        <v>43</v>
      </c>
      <c r="E8" s="58" t="s">
        <v>44</v>
      </c>
      <c r="F8" s="59" t="s">
        <v>627</v>
      </c>
      <c r="G8" s="58" t="s">
        <v>680</v>
      </c>
      <c r="H8" s="58"/>
      <c r="I8" s="58" t="s">
        <v>670</v>
      </c>
      <c r="J8" s="57" t="s">
        <v>641</v>
      </c>
      <c r="K8" s="60" t="s">
        <v>640</v>
      </c>
      <c r="L8" s="57" t="s">
        <v>642</v>
      </c>
      <c r="M8" s="61" t="s">
        <v>630</v>
      </c>
      <c r="N8" s="58" t="s">
        <v>702</v>
      </c>
      <c r="O8" s="58" t="s">
        <v>678</v>
      </c>
      <c r="P8" s="58" t="s">
        <v>664</v>
      </c>
      <c r="Q8" s="58" t="s">
        <v>679</v>
      </c>
      <c r="R8" s="59"/>
      <c r="S8" s="59">
        <v>7</v>
      </c>
      <c r="T8" s="59">
        <v>3</v>
      </c>
      <c r="U8" s="59" t="s">
        <v>634</v>
      </c>
      <c r="V8" s="59">
        <v>210</v>
      </c>
      <c r="W8" s="57" t="s">
        <v>639</v>
      </c>
      <c r="X8" s="58" t="s">
        <v>681</v>
      </c>
      <c r="Y8" s="58"/>
      <c r="Z8" s="58"/>
      <c r="AA8" s="58"/>
      <c r="AB8" s="58"/>
      <c r="AC8" s="58"/>
      <c r="AD8" s="63"/>
      <c r="AE8" s="9" t="str">
        <f t="shared" si="0"/>
        <v>y</v>
      </c>
      <c r="AF8" s="9" t="str">
        <f t="shared" si="1"/>
        <v>y</v>
      </c>
      <c r="AG8" s="14" t="s">
        <v>745</v>
      </c>
      <c r="AH8" s="5" t="s">
        <v>627</v>
      </c>
      <c r="AI8" s="19">
        <v>3</v>
      </c>
    </row>
    <row r="9" spans="1:43" ht="330" x14ac:dyDescent="0.3">
      <c r="A9" s="57">
        <v>809</v>
      </c>
      <c r="B9" s="58" t="s">
        <v>45</v>
      </c>
      <c r="C9" s="58">
        <v>2005</v>
      </c>
      <c r="D9" s="58" t="s">
        <v>46</v>
      </c>
      <c r="E9" s="58" t="s">
        <v>47</v>
      </c>
      <c r="F9" s="59" t="s">
        <v>627</v>
      </c>
      <c r="G9" s="58" t="s">
        <v>682</v>
      </c>
      <c r="H9" s="58" t="s">
        <v>683</v>
      </c>
      <c r="I9" s="58" t="s">
        <v>837</v>
      </c>
      <c r="J9" s="57" t="s">
        <v>641</v>
      </c>
      <c r="K9" s="60" t="s">
        <v>640</v>
      </c>
      <c r="L9" s="57" t="s">
        <v>642</v>
      </c>
      <c r="M9" s="61" t="s">
        <v>630</v>
      </c>
      <c r="N9" s="58" t="s">
        <v>649</v>
      </c>
      <c r="O9" s="58" t="s">
        <v>638</v>
      </c>
      <c r="P9" s="58" t="s">
        <v>664</v>
      </c>
      <c r="Q9" s="58" t="s">
        <v>648</v>
      </c>
      <c r="R9" s="59" t="s">
        <v>706</v>
      </c>
      <c r="S9" s="59" t="s">
        <v>705</v>
      </c>
      <c r="T9" s="59" t="s">
        <v>704</v>
      </c>
      <c r="U9" s="59" t="s">
        <v>704</v>
      </c>
      <c r="V9" s="59" t="s">
        <v>703</v>
      </c>
      <c r="W9" s="57" t="s">
        <v>639</v>
      </c>
      <c r="X9" s="58" t="s">
        <v>686</v>
      </c>
      <c r="Y9" s="58" t="s">
        <v>684</v>
      </c>
      <c r="Z9" s="58" t="s">
        <v>687</v>
      </c>
      <c r="AA9" s="58" t="s">
        <v>688</v>
      </c>
      <c r="AB9" s="58"/>
      <c r="AC9" s="58"/>
      <c r="AD9" s="63"/>
      <c r="AE9" s="9" t="str">
        <f t="shared" si="0"/>
        <v>y</v>
      </c>
      <c r="AF9" s="9" t="str">
        <f t="shared" si="1"/>
        <v>y</v>
      </c>
      <c r="AG9" s="14" t="s">
        <v>627</v>
      </c>
      <c r="AH9" s="5" t="s">
        <v>627</v>
      </c>
      <c r="AI9" s="19" t="s">
        <v>1490</v>
      </c>
      <c r="AJ9" s="24" t="s">
        <v>627</v>
      </c>
      <c r="AK9" s="29" t="s">
        <v>745</v>
      </c>
      <c r="AL9" s="30" t="s">
        <v>1501</v>
      </c>
      <c r="AM9" s="24" t="s">
        <v>627</v>
      </c>
      <c r="AN9" s="24" t="s">
        <v>627</v>
      </c>
      <c r="AO9" s="24" t="s">
        <v>627</v>
      </c>
      <c r="AP9" s="24" t="s">
        <v>627</v>
      </c>
      <c r="AQ9" s="28">
        <f>COUNTIF(AJ9:AP9,"y")</f>
        <v>6</v>
      </c>
    </row>
    <row r="10" spans="1:43" ht="52.8" x14ac:dyDescent="0.3">
      <c r="A10" s="58">
        <v>7145</v>
      </c>
      <c r="B10" s="58" t="s">
        <v>685</v>
      </c>
      <c r="C10" s="58">
        <v>2012</v>
      </c>
      <c r="D10" s="58" t="s">
        <v>689</v>
      </c>
      <c r="E10" s="58" t="s">
        <v>25</v>
      </c>
      <c r="F10" s="68" t="s">
        <v>708</v>
      </c>
      <c r="G10" s="68"/>
      <c r="H10" s="68"/>
      <c r="I10" s="58" t="s">
        <v>651</v>
      </c>
      <c r="J10" s="57" t="s">
        <v>641</v>
      </c>
      <c r="K10" s="60" t="s">
        <v>640</v>
      </c>
      <c r="L10" s="57" t="s">
        <v>642</v>
      </c>
      <c r="M10" s="61" t="s">
        <v>630</v>
      </c>
      <c r="N10" s="57" t="s">
        <v>650</v>
      </c>
      <c r="O10" s="58" t="s">
        <v>645</v>
      </c>
      <c r="P10" s="58" t="s">
        <v>690</v>
      </c>
      <c r="Q10" s="58" t="s">
        <v>652</v>
      </c>
      <c r="R10" s="69" t="s">
        <v>634</v>
      </c>
      <c r="S10" s="59"/>
      <c r="T10" s="59" t="s">
        <v>691</v>
      </c>
      <c r="U10" s="59" t="s">
        <v>634</v>
      </c>
      <c r="V10" s="59" t="s">
        <v>634</v>
      </c>
      <c r="W10" s="58" t="s">
        <v>634</v>
      </c>
      <c r="X10" s="58" t="s">
        <v>646</v>
      </c>
      <c r="Y10" s="58"/>
      <c r="Z10" s="58"/>
      <c r="AA10" s="58"/>
      <c r="AB10" s="58"/>
      <c r="AC10" s="58"/>
      <c r="AD10" s="63"/>
      <c r="AE10" s="9" t="str">
        <f t="shared" si="0"/>
        <v>y</v>
      </c>
      <c r="AF10" s="9" t="str">
        <f t="shared" si="1"/>
        <v>n</v>
      </c>
      <c r="AG10" s="14" t="s">
        <v>627</v>
      </c>
      <c r="AH10" s="5" t="s">
        <v>627</v>
      </c>
      <c r="AI10" s="19">
        <v>3</v>
      </c>
    </row>
    <row r="11" spans="1:43" ht="79.2" x14ac:dyDescent="0.3">
      <c r="A11" s="57">
        <v>2355</v>
      </c>
      <c r="B11" s="58" t="s">
        <v>48</v>
      </c>
      <c r="C11" s="58">
        <v>2004</v>
      </c>
      <c r="D11" s="58" t="s">
        <v>49</v>
      </c>
      <c r="E11" s="58" t="s">
        <v>50</v>
      </c>
      <c r="F11" s="68" t="s">
        <v>708</v>
      </c>
      <c r="G11" s="68"/>
      <c r="H11" s="68"/>
      <c r="I11" s="58" t="s">
        <v>697</v>
      </c>
      <c r="J11" s="58" t="s">
        <v>696</v>
      </c>
      <c r="K11" s="58" t="s">
        <v>694</v>
      </c>
      <c r="L11" s="58" t="s">
        <v>695</v>
      </c>
      <c r="M11" s="64" t="s">
        <v>693</v>
      </c>
      <c r="N11" s="58" t="s">
        <v>644</v>
      </c>
      <c r="O11" s="58" t="s">
        <v>638</v>
      </c>
      <c r="P11" s="58" t="s">
        <v>656</v>
      </c>
      <c r="Q11" s="58" t="s">
        <v>698</v>
      </c>
      <c r="R11" s="59"/>
      <c r="S11" s="59">
        <v>7</v>
      </c>
      <c r="T11" s="59" t="s">
        <v>644</v>
      </c>
      <c r="U11" s="59" t="s">
        <v>634</v>
      </c>
      <c r="V11" s="59">
        <v>32</v>
      </c>
      <c r="W11" s="58"/>
      <c r="X11" s="58" t="s">
        <v>707</v>
      </c>
      <c r="Y11" s="58"/>
      <c r="Z11" s="58"/>
      <c r="AA11" s="58"/>
      <c r="AB11" s="58"/>
      <c r="AC11" s="58"/>
      <c r="AD11" s="63"/>
      <c r="AE11" s="9" t="str">
        <f t="shared" si="0"/>
        <v>y</v>
      </c>
      <c r="AF11" s="9" t="str">
        <f t="shared" si="1"/>
        <v>n</v>
      </c>
      <c r="AG11" s="14" t="s">
        <v>627</v>
      </c>
      <c r="AH11" s="5" t="s">
        <v>745</v>
      </c>
      <c r="AI11" s="19">
        <v>2</v>
      </c>
    </row>
    <row r="12" spans="1:43" ht="52.8" x14ac:dyDescent="0.3">
      <c r="A12" s="57">
        <v>1486</v>
      </c>
      <c r="B12" s="58" t="s">
        <v>51</v>
      </c>
      <c r="C12" s="58">
        <v>2008</v>
      </c>
      <c r="D12" s="58" t="s">
        <v>52</v>
      </c>
      <c r="E12" s="58" t="s">
        <v>53</v>
      </c>
      <c r="F12" s="68" t="s">
        <v>708</v>
      </c>
      <c r="G12" s="68"/>
      <c r="H12" s="68"/>
      <c r="I12" s="58"/>
      <c r="J12" s="58"/>
      <c r="K12" s="58"/>
      <c r="L12" s="58"/>
      <c r="M12" s="64"/>
      <c r="N12" s="58"/>
      <c r="O12" s="58"/>
      <c r="P12" s="58"/>
      <c r="Q12" s="58"/>
      <c r="R12" s="59"/>
      <c r="S12" s="59"/>
      <c r="T12" s="59"/>
      <c r="U12" s="59"/>
      <c r="V12" s="59"/>
      <c r="W12" s="58"/>
      <c r="X12" s="58"/>
      <c r="Y12" s="58"/>
      <c r="Z12" s="58"/>
      <c r="AA12" s="58"/>
      <c r="AB12" s="58"/>
      <c r="AC12" s="58"/>
      <c r="AD12" s="63"/>
      <c r="AE12" s="9" t="str">
        <f t="shared" si="0"/>
        <v>n</v>
      </c>
      <c r="AF12" s="9" t="str">
        <f t="shared" si="1"/>
        <v>n</v>
      </c>
      <c r="AG12" s="14" t="s">
        <v>745</v>
      </c>
      <c r="AH12" s="5" t="s">
        <v>745</v>
      </c>
      <c r="AI12" s="19">
        <v>0</v>
      </c>
    </row>
    <row r="13" spans="1:43" ht="39.6" x14ac:dyDescent="0.3">
      <c r="A13" s="57">
        <v>832</v>
      </c>
      <c r="B13" s="58" t="s">
        <v>54</v>
      </c>
      <c r="C13" s="58">
        <v>2009</v>
      </c>
      <c r="D13" s="58" t="s">
        <v>55</v>
      </c>
      <c r="E13" s="58" t="s">
        <v>56</v>
      </c>
      <c r="F13" s="68" t="s">
        <v>708</v>
      </c>
      <c r="G13" s="68"/>
      <c r="H13" s="68"/>
      <c r="I13" s="58"/>
      <c r="J13" s="58"/>
      <c r="K13" s="58"/>
      <c r="L13" s="58"/>
      <c r="M13" s="64"/>
      <c r="N13" s="58"/>
      <c r="O13" s="58"/>
      <c r="P13" s="58"/>
      <c r="Q13" s="58"/>
      <c r="R13" s="59"/>
      <c r="S13" s="59"/>
      <c r="T13" s="59"/>
      <c r="U13" s="59"/>
      <c r="V13" s="59"/>
      <c r="W13" s="58"/>
      <c r="X13" s="58"/>
      <c r="Y13" s="58"/>
      <c r="Z13" s="58"/>
      <c r="AA13" s="58"/>
      <c r="AB13" s="58"/>
      <c r="AC13" s="58"/>
      <c r="AD13" s="63"/>
      <c r="AE13" s="9" t="str">
        <f t="shared" si="0"/>
        <v>n</v>
      </c>
      <c r="AF13" s="9" t="str">
        <f t="shared" si="1"/>
        <v>n</v>
      </c>
      <c r="AG13" s="14" t="s">
        <v>627</v>
      </c>
      <c r="AH13" s="5" t="s">
        <v>745</v>
      </c>
      <c r="AI13" s="19">
        <v>1</v>
      </c>
    </row>
    <row r="14" spans="1:43" ht="52.8" x14ac:dyDescent="0.3">
      <c r="A14" s="57">
        <v>1032</v>
      </c>
      <c r="B14" s="58" t="s">
        <v>57</v>
      </c>
      <c r="C14" s="58">
        <v>2010</v>
      </c>
      <c r="D14" s="58" t="s">
        <v>58</v>
      </c>
      <c r="E14" s="58" t="s">
        <v>59</v>
      </c>
      <c r="F14" s="68" t="s">
        <v>708</v>
      </c>
      <c r="G14" s="68"/>
      <c r="H14" s="68"/>
      <c r="I14" s="58"/>
      <c r="J14" s="58"/>
      <c r="K14" s="58"/>
      <c r="L14" s="58"/>
      <c r="M14" s="64"/>
      <c r="N14" s="58"/>
      <c r="O14" s="58"/>
      <c r="P14" s="58"/>
      <c r="Q14" s="58"/>
      <c r="R14" s="59"/>
      <c r="S14" s="59"/>
      <c r="T14" s="59"/>
      <c r="U14" s="59"/>
      <c r="V14" s="59"/>
      <c r="W14" s="58"/>
      <c r="X14" s="58"/>
      <c r="Y14" s="58"/>
      <c r="Z14" s="58"/>
      <c r="AA14" s="58"/>
      <c r="AB14" s="58"/>
      <c r="AC14" s="58"/>
      <c r="AD14" s="63"/>
      <c r="AE14" s="9" t="str">
        <f t="shared" si="0"/>
        <v>n</v>
      </c>
      <c r="AF14" s="9" t="str">
        <f t="shared" si="1"/>
        <v>n</v>
      </c>
      <c r="AG14" s="14" t="s">
        <v>627</v>
      </c>
      <c r="AH14" s="5" t="s">
        <v>745</v>
      </c>
      <c r="AI14" s="19">
        <v>1</v>
      </c>
    </row>
    <row r="15" spans="1:43" ht="91.2" x14ac:dyDescent="0.3">
      <c r="A15" s="57">
        <v>2334</v>
      </c>
      <c r="B15" s="58" t="s">
        <v>63</v>
      </c>
      <c r="C15" s="58">
        <v>2004</v>
      </c>
      <c r="D15" s="58" t="s">
        <v>64</v>
      </c>
      <c r="E15" s="58" t="s">
        <v>65</v>
      </c>
      <c r="F15" s="59" t="s">
        <v>627</v>
      </c>
      <c r="G15" s="58" t="s">
        <v>628</v>
      </c>
      <c r="H15" s="58"/>
      <c r="I15" s="58" t="s">
        <v>709</v>
      </c>
      <c r="J15" s="57" t="s">
        <v>641</v>
      </c>
      <c r="K15" s="60" t="s">
        <v>640</v>
      </c>
      <c r="L15" s="57" t="s">
        <v>642</v>
      </c>
      <c r="M15" s="61" t="s">
        <v>630</v>
      </c>
      <c r="N15" s="58" t="s">
        <v>649</v>
      </c>
      <c r="O15" s="58" t="s">
        <v>638</v>
      </c>
      <c r="P15" s="58" t="s">
        <v>656</v>
      </c>
      <c r="Q15" s="58" t="s">
        <v>710</v>
      </c>
      <c r="R15" s="59"/>
      <c r="S15" s="59">
        <v>6</v>
      </c>
      <c r="T15" s="59" t="s">
        <v>711</v>
      </c>
      <c r="U15" s="59" t="s">
        <v>644</v>
      </c>
      <c r="V15" s="59" t="s">
        <v>644</v>
      </c>
      <c r="W15" s="57" t="s">
        <v>639</v>
      </c>
      <c r="X15" s="58" t="s">
        <v>1454</v>
      </c>
      <c r="Y15" s="58" t="s">
        <v>1455</v>
      </c>
      <c r="Z15" s="58"/>
      <c r="AA15" s="58"/>
      <c r="AB15" s="58" t="s">
        <v>1456</v>
      </c>
      <c r="AC15" s="58"/>
      <c r="AD15" s="63"/>
      <c r="AE15" s="9" t="str">
        <f t="shared" si="0"/>
        <v>y</v>
      </c>
      <c r="AF15" s="9" t="str">
        <f t="shared" si="1"/>
        <v>y</v>
      </c>
      <c r="AG15" s="14" t="s">
        <v>627</v>
      </c>
      <c r="AH15" s="5" t="s">
        <v>745</v>
      </c>
      <c r="AI15" s="19">
        <v>3</v>
      </c>
      <c r="AQ15" s="28"/>
    </row>
    <row r="16" spans="1:43" ht="52.8" x14ac:dyDescent="0.3">
      <c r="A16" s="57">
        <v>2168</v>
      </c>
      <c r="B16" s="58" t="s">
        <v>63</v>
      </c>
      <c r="C16" s="58">
        <v>2005</v>
      </c>
      <c r="D16" s="58" t="s">
        <v>66</v>
      </c>
      <c r="E16" s="58" t="s">
        <v>67</v>
      </c>
      <c r="F16" s="59" t="s">
        <v>627</v>
      </c>
      <c r="G16" s="68" t="s">
        <v>721</v>
      </c>
      <c r="H16" s="68"/>
      <c r="I16" s="68"/>
      <c r="J16" s="58"/>
      <c r="K16" s="58"/>
      <c r="L16" s="58"/>
      <c r="M16" s="64"/>
      <c r="N16" s="58"/>
      <c r="O16" s="58"/>
      <c r="P16" s="58"/>
      <c r="Q16" s="58"/>
      <c r="R16" s="59"/>
      <c r="S16" s="59"/>
      <c r="T16" s="59"/>
      <c r="U16" s="59"/>
      <c r="V16" s="59"/>
      <c r="W16" s="58"/>
      <c r="X16" s="58"/>
      <c r="Y16" s="58"/>
      <c r="Z16" s="58"/>
      <c r="AA16" s="58"/>
      <c r="AB16" s="58"/>
      <c r="AC16" s="58"/>
      <c r="AD16" s="63"/>
      <c r="AE16" s="9" t="str">
        <f t="shared" si="0"/>
        <v>n</v>
      </c>
      <c r="AF16" s="9" t="str">
        <f t="shared" si="1"/>
        <v>n</v>
      </c>
      <c r="AG16" s="14" t="s">
        <v>627</v>
      </c>
      <c r="AH16" s="5" t="s">
        <v>745</v>
      </c>
      <c r="AI16" s="19">
        <v>1</v>
      </c>
    </row>
    <row r="17" spans="1:43" ht="26.4" x14ac:dyDescent="0.3">
      <c r="A17" s="57">
        <v>7354</v>
      </c>
      <c r="B17" s="58" t="s">
        <v>60</v>
      </c>
      <c r="C17" s="58">
        <v>2007</v>
      </c>
      <c r="D17" s="58" t="s">
        <v>61</v>
      </c>
      <c r="E17" s="58" t="s">
        <v>62</v>
      </c>
      <c r="F17" s="59" t="s">
        <v>627</v>
      </c>
      <c r="G17" s="68" t="s">
        <v>721</v>
      </c>
      <c r="H17" s="68"/>
      <c r="I17" s="68"/>
      <c r="J17" s="58"/>
      <c r="K17" s="58"/>
      <c r="L17" s="58"/>
      <c r="M17" s="64"/>
      <c r="N17" s="58"/>
      <c r="O17" s="58"/>
      <c r="P17" s="58"/>
      <c r="Q17" s="58"/>
      <c r="R17" s="59"/>
      <c r="S17" s="59"/>
      <c r="T17" s="59"/>
      <c r="U17" s="59"/>
      <c r="V17" s="59"/>
      <c r="W17" s="58"/>
      <c r="X17" s="58"/>
      <c r="Y17" s="58"/>
      <c r="Z17" s="58"/>
      <c r="AA17" s="58"/>
      <c r="AB17" s="58"/>
      <c r="AC17" s="58"/>
      <c r="AD17" s="63"/>
      <c r="AE17" s="9" t="str">
        <f t="shared" si="0"/>
        <v>n</v>
      </c>
      <c r="AF17" s="9" t="str">
        <f t="shared" si="1"/>
        <v>n</v>
      </c>
      <c r="AG17" s="14" t="s">
        <v>627</v>
      </c>
      <c r="AH17" s="5" t="s">
        <v>745</v>
      </c>
      <c r="AI17" s="19">
        <v>1</v>
      </c>
    </row>
    <row r="18" spans="1:43" x14ac:dyDescent="0.3">
      <c r="A18" s="70">
        <v>339</v>
      </c>
      <c r="B18" s="71" t="s">
        <v>63</v>
      </c>
      <c r="C18" s="71">
        <v>2007</v>
      </c>
      <c r="D18" s="71" t="s">
        <v>68</v>
      </c>
      <c r="E18" s="71" t="s">
        <v>715</v>
      </c>
      <c r="F18" s="71" t="s">
        <v>627</v>
      </c>
      <c r="G18" s="71" t="s">
        <v>628</v>
      </c>
      <c r="H18" s="71"/>
      <c r="I18" s="71" t="s">
        <v>712</v>
      </c>
      <c r="J18" s="70" t="s">
        <v>641</v>
      </c>
      <c r="K18" s="72" t="s">
        <v>640</v>
      </c>
      <c r="L18" s="70" t="s">
        <v>642</v>
      </c>
      <c r="M18" s="73" t="s">
        <v>630</v>
      </c>
      <c r="N18" s="71" t="s">
        <v>713</v>
      </c>
      <c r="O18" s="71" t="s">
        <v>716</v>
      </c>
      <c r="P18" s="71" t="s">
        <v>717</v>
      </c>
      <c r="Q18" s="71" t="s">
        <v>710</v>
      </c>
      <c r="R18" s="68"/>
      <c r="S18" s="68">
        <v>6</v>
      </c>
      <c r="T18" s="68" t="s">
        <v>714</v>
      </c>
      <c r="U18" s="68" t="s">
        <v>644</v>
      </c>
      <c r="V18" s="68" t="s">
        <v>644</v>
      </c>
      <c r="W18" s="70" t="s">
        <v>639</v>
      </c>
      <c r="X18" s="71" t="s">
        <v>776</v>
      </c>
      <c r="Y18" s="71" t="s">
        <v>774</v>
      </c>
      <c r="Z18" s="68"/>
      <c r="AA18" s="68"/>
      <c r="AB18" s="71" t="s">
        <v>775</v>
      </c>
      <c r="AC18" s="68"/>
      <c r="AD18" s="71"/>
      <c r="AE18" s="49" t="str">
        <f>IF(OR(M18="Helicoverpa armigera",M18="Ostrinia nubilalis",M18="Autographa gamma",M18="Agrotis ipsilon",M18="Sesamia nonagrioides",M18="Mamestra brassicae",M18="Diabrotica virgifera virgifera"),"y","n")</f>
        <v>y</v>
      </c>
      <c r="AF18" s="49" t="str">
        <f t="shared" si="1"/>
        <v>y</v>
      </c>
      <c r="AG18" s="45" t="s">
        <v>627</v>
      </c>
      <c r="AH18" s="45" t="s">
        <v>627</v>
      </c>
      <c r="AI18" s="45" t="s">
        <v>1490</v>
      </c>
      <c r="AJ18" s="45" t="s">
        <v>627</v>
      </c>
      <c r="AK18" s="45" t="s">
        <v>745</v>
      </c>
      <c r="AL18" s="45" t="s">
        <v>745</v>
      </c>
      <c r="AM18" s="45" t="s">
        <v>627</v>
      </c>
      <c r="AN18" s="45" t="s">
        <v>627</v>
      </c>
      <c r="AO18" s="45" t="s">
        <v>627</v>
      </c>
      <c r="AP18" s="45" t="s">
        <v>627</v>
      </c>
      <c r="AQ18" s="42">
        <v>5</v>
      </c>
    </row>
    <row r="19" spans="1:43" x14ac:dyDescent="0.3">
      <c r="A19" s="70"/>
      <c r="B19" s="71"/>
      <c r="C19" s="71"/>
      <c r="D19" s="71"/>
      <c r="E19" s="71"/>
      <c r="F19" s="71"/>
      <c r="G19" s="71"/>
      <c r="H19" s="71"/>
      <c r="I19" s="71"/>
      <c r="J19" s="70"/>
      <c r="K19" s="72"/>
      <c r="L19" s="70"/>
      <c r="M19" s="73"/>
      <c r="N19" s="71"/>
      <c r="O19" s="71"/>
      <c r="P19" s="71"/>
      <c r="Q19" s="71"/>
      <c r="R19" s="68"/>
      <c r="S19" s="68"/>
      <c r="T19" s="68"/>
      <c r="U19" s="68"/>
      <c r="V19" s="68"/>
      <c r="W19" s="70"/>
      <c r="X19" s="71"/>
      <c r="Y19" s="71"/>
      <c r="Z19" s="68"/>
      <c r="AA19" s="68"/>
      <c r="AB19" s="71"/>
      <c r="AC19" s="68"/>
      <c r="AD19" s="71"/>
      <c r="AE19" s="50"/>
      <c r="AF19" s="50"/>
      <c r="AG19" s="47"/>
      <c r="AH19" s="47"/>
      <c r="AI19" s="47"/>
      <c r="AJ19" s="47"/>
      <c r="AK19" s="47"/>
      <c r="AL19" s="47"/>
      <c r="AM19" s="47"/>
      <c r="AN19" s="47"/>
      <c r="AO19" s="47"/>
      <c r="AP19" s="47"/>
      <c r="AQ19" s="44"/>
    </row>
    <row r="20" spans="1:43" ht="52.8" x14ac:dyDescent="0.3">
      <c r="A20" s="57">
        <v>3280</v>
      </c>
      <c r="B20" s="58" t="s">
        <v>69</v>
      </c>
      <c r="C20" s="58">
        <v>1998</v>
      </c>
      <c r="D20" s="58" t="s">
        <v>70</v>
      </c>
      <c r="E20" s="58" t="s">
        <v>71</v>
      </c>
      <c r="F20" s="59" t="s">
        <v>627</v>
      </c>
      <c r="G20" s="58" t="s">
        <v>778</v>
      </c>
      <c r="H20" s="58"/>
      <c r="I20" s="58" t="s">
        <v>718</v>
      </c>
      <c r="J20" s="58" t="s">
        <v>641</v>
      </c>
      <c r="K20" s="58" t="s">
        <v>654</v>
      </c>
      <c r="L20" s="58" t="s">
        <v>643</v>
      </c>
      <c r="M20" s="64" t="s">
        <v>655</v>
      </c>
      <c r="N20" s="58" t="s">
        <v>719</v>
      </c>
      <c r="O20" s="58" t="s">
        <v>720</v>
      </c>
      <c r="P20" s="58" t="s">
        <v>664</v>
      </c>
      <c r="Q20" s="58" t="s">
        <v>710</v>
      </c>
      <c r="R20" s="59"/>
      <c r="S20" s="59">
        <v>9</v>
      </c>
      <c r="T20" s="59">
        <v>2</v>
      </c>
      <c r="U20" s="59" t="s">
        <v>644</v>
      </c>
      <c r="V20" s="59" t="s">
        <v>777</v>
      </c>
      <c r="W20" s="58"/>
      <c r="X20" s="58" t="s">
        <v>1457</v>
      </c>
      <c r="Y20" s="58" t="s">
        <v>740</v>
      </c>
      <c r="Z20" s="58"/>
      <c r="AA20" s="58"/>
      <c r="AB20" s="58">
        <v>1.1599999999999999</v>
      </c>
      <c r="AC20" s="58">
        <v>15.2</v>
      </c>
      <c r="AD20" s="63"/>
      <c r="AE20" s="9" t="str">
        <f t="shared" si="0"/>
        <v>y</v>
      </c>
      <c r="AF20" s="9" t="str">
        <f t="shared" si="1"/>
        <v>y</v>
      </c>
      <c r="AG20" s="14" t="s">
        <v>627</v>
      </c>
      <c r="AH20" s="5" t="s">
        <v>745</v>
      </c>
      <c r="AI20" s="19">
        <v>3</v>
      </c>
      <c r="AQ20" s="28"/>
    </row>
    <row r="21" spans="1:43" ht="52.8" x14ac:dyDescent="0.3">
      <c r="A21" s="57">
        <v>3125</v>
      </c>
      <c r="B21" s="58" t="s">
        <v>72</v>
      </c>
      <c r="C21" s="58">
        <v>1999</v>
      </c>
      <c r="D21" s="58" t="s">
        <v>73</v>
      </c>
      <c r="E21" s="58" t="s">
        <v>74</v>
      </c>
      <c r="F21" s="59" t="s">
        <v>627</v>
      </c>
      <c r="G21" s="68" t="s">
        <v>722</v>
      </c>
      <c r="H21" s="68"/>
      <c r="I21" s="68"/>
      <c r="J21" s="58"/>
      <c r="K21" s="58"/>
      <c r="L21" s="58"/>
      <c r="M21" s="64"/>
      <c r="N21" s="58"/>
      <c r="O21" s="58"/>
      <c r="P21" s="58"/>
      <c r="Q21" s="58"/>
      <c r="R21" s="59"/>
      <c r="S21" s="59"/>
      <c r="T21" s="59"/>
      <c r="U21" s="59"/>
      <c r="V21" s="59"/>
      <c r="W21" s="58"/>
      <c r="X21" s="58"/>
      <c r="Y21" s="58"/>
      <c r="Z21" s="58"/>
      <c r="AA21" s="58"/>
      <c r="AB21" s="58"/>
      <c r="AC21" s="58"/>
      <c r="AD21" s="63"/>
      <c r="AE21" s="9" t="str">
        <f t="shared" si="0"/>
        <v>n</v>
      </c>
      <c r="AF21" s="9" t="str">
        <f t="shared" si="1"/>
        <v>n</v>
      </c>
      <c r="AG21" s="14" t="s">
        <v>627</v>
      </c>
      <c r="AH21" s="5" t="s">
        <v>745</v>
      </c>
      <c r="AI21" s="19">
        <v>1</v>
      </c>
    </row>
    <row r="22" spans="1:43" ht="39.6" x14ac:dyDescent="0.3">
      <c r="A22" s="57">
        <v>2372</v>
      </c>
      <c r="B22" s="58" t="s">
        <v>75</v>
      </c>
      <c r="C22" s="58">
        <v>2004</v>
      </c>
      <c r="D22" s="58" t="s">
        <v>76</v>
      </c>
      <c r="E22" s="58" t="s">
        <v>77</v>
      </c>
      <c r="F22" s="68" t="s">
        <v>708</v>
      </c>
      <c r="G22" s="68"/>
      <c r="H22" s="68"/>
      <c r="I22" s="58"/>
      <c r="J22" s="58"/>
      <c r="K22" s="58"/>
      <c r="L22" s="58"/>
      <c r="M22" s="64"/>
      <c r="N22" s="58"/>
      <c r="O22" s="58"/>
      <c r="P22" s="58"/>
      <c r="Q22" s="58"/>
      <c r="R22" s="59"/>
      <c r="S22" s="59"/>
      <c r="T22" s="59"/>
      <c r="U22" s="59"/>
      <c r="V22" s="59"/>
      <c r="W22" s="58"/>
      <c r="X22" s="58"/>
      <c r="Y22" s="58"/>
      <c r="Z22" s="58"/>
      <c r="AA22" s="58"/>
      <c r="AB22" s="58"/>
      <c r="AC22" s="58"/>
      <c r="AD22" s="63"/>
      <c r="AE22" s="9" t="str">
        <f t="shared" si="0"/>
        <v>n</v>
      </c>
      <c r="AF22" s="9" t="str">
        <f t="shared" si="1"/>
        <v>n</v>
      </c>
      <c r="AG22" s="14" t="s">
        <v>627</v>
      </c>
      <c r="AH22" s="5" t="s">
        <v>745</v>
      </c>
      <c r="AI22" s="19">
        <v>1</v>
      </c>
    </row>
    <row r="23" spans="1:43" ht="118.8" x14ac:dyDescent="0.3">
      <c r="A23" s="57">
        <v>7408</v>
      </c>
      <c r="B23" s="58" t="s">
        <v>78</v>
      </c>
      <c r="C23" s="58">
        <v>2008</v>
      </c>
      <c r="D23" s="58" t="s">
        <v>79</v>
      </c>
      <c r="E23" s="58" t="s">
        <v>723</v>
      </c>
      <c r="F23" s="59" t="s">
        <v>745</v>
      </c>
      <c r="G23" s="58" t="s">
        <v>746</v>
      </c>
      <c r="H23" s="58" t="s">
        <v>747</v>
      </c>
      <c r="I23" s="58" t="s">
        <v>734</v>
      </c>
      <c r="J23" s="57" t="s">
        <v>641</v>
      </c>
      <c r="K23" s="60" t="s">
        <v>640</v>
      </c>
      <c r="L23" s="57" t="s">
        <v>642</v>
      </c>
      <c r="M23" s="61" t="s">
        <v>630</v>
      </c>
      <c r="N23" s="58" t="s">
        <v>735</v>
      </c>
      <c r="O23" s="58" t="s">
        <v>736</v>
      </c>
      <c r="P23" s="58" t="s">
        <v>664</v>
      </c>
      <c r="Q23" s="58" t="s">
        <v>710</v>
      </c>
      <c r="R23" s="59"/>
      <c r="S23" s="59" t="s">
        <v>737</v>
      </c>
      <c r="T23" s="66" t="s">
        <v>738</v>
      </c>
      <c r="U23" s="59" t="s">
        <v>742</v>
      </c>
      <c r="V23" s="66" t="s">
        <v>748</v>
      </c>
      <c r="W23" s="58" t="s">
        <v>739</v>
      </c>
      <c r="X23" s="58" t="s">
        <v>779</v>
      </c>
      <c r="Y23" s="58" t="s">
        <v>780</v>
      </c>
      <c r="Z23" s="58"/>
      <c r="AA23" s="58"/>
      <c r="AB23" s="58"/>
      <c r="AC23" s="58"/>
      <c r="AD23" s="63"/>
      <c r="AE23" s="9" t="str">
        <f t="shared" si="0"/>
        <v>y</v>
      </c>
      <c r="AF23" s="9" t="str">
        <f t="shared" si="1"/>
        <v>y</v>
      </c>
      <c r="AG23" s="14" t="s">
        <v>627</v>
      </c>
      <c r="AH23" s="5" t="s">
        <v>627</v>
      </c>
      <c r="AI23" s="19" t="s">
        <v>1490</v>
      </c>
      <c r="AJ23" s="24" t="s">
        <v>627</v>
      </c>
      <c r="AK23" s="29" t="s">
        <v>745</v>
      </c>
      <c r="AL23" s="24" t="s">
        <v>745</v>
      </c>
      <c r="AM23" s="24" t="s">
        <v>627</v>
      </c>
      <c r="AN23" s="24" t="s">
        <v>627</v>
      </c>
      <c r="AO23" s="24" t="s">
        <v>627</v>
      </c>
      <c r="AP23" s="24" t="s">
        <v>627</v>
      </c>
      <c r="AQ23" s="28">
        <f>COUNTIF(AJ23:AP23,"y")</f>
        <v>5</v>
      </c>
    </row>
    <row r="24" spans="1:43" ht="409.6" x14ac:dyDescent="0.3">
      <c r="A24" s="58">
        <v>1196</v>
      </c>
      <c r="B24" s="58" t="s">
        <v>80</v>
      </c>
      <c r="C24" s="58">
        <v>2009</v>
      </c>
      <c r="D24" s="58" t="s">
        <v>81</v>
      </c>
      <c r="E24" s="58" t="s">
        <v>82</v>
      </c>
      <c r="F24" s="59" t="s">
        <v>627</v>
      </c>
      <c r="G24" s="58" t="s">
        <v>741</v>
      </c>
      <c r="H24" s="58" t="s">
        <v>744</v>
      </c>
      <c r="I24" s="58" t="s">
        <v>734</v>
      </c>
      <c r="J24" s="57" t="s">
        <v>641</v>
      </c>
      <c r="K24" s="60" t="s">
        <v>640</v>
      </c>
      <c r="L24" s="57" t="s">
        <v>642</v>
      </c>
      <c r="M24" s="61" t="s">
        <v>630</v>
      </c>
      <c r="N24" s="58" t="s">
        <v>735</v>
      </c>
      <c r="O24" s="58" t="s">
        <v>720</v>
      </c>
      <c r="P24" s="58" t="s">
        <v>664</v>
      </c>
      <c r="Q24" s="58" t="s">
        <v>710</v>
      </c>
      <c r="R24" s="59"/>
      <c r="S24" s="59" t="s">
        <v>781</v>
      </c>
      <c r="T24" s="59" t="s">
        <v>782</v>
      </c>
      <c r="U24" s="59" t="s">
        <v>742</v>
      </c>
      <c r="V24" s="59" t="s">
        <v>743</v>
      </c>
      <c r="W24" s="58" t="s">
        <v>639</v>
      </c>
      <c r="X24" s="58" t="s">
        <v>790</v>
      </c>
      <c r="Y24" s="58" t="s">
        <v>749</v>
      </c>
      <c r="Z24" s="58"/>
      <c r="AA24" s="58"/>
      <c r="AB24" s="58" t="s">
        <v>750</v>
      </c>
      <c r="AC24" s="58" t="s">
        <v>751</v>
      </c>
      <c r="AD24" s="63"/>
      <c r="AE24" s="9" t="str">
        <f t="shared" si="0"/>
        <v>y</v>
      </c>
      <c r="AF24" s="9" t="str">
        <f t="shared" si="1"/>
        <v>y</v>
      </c>
      <c r="AG24" s="14" t="s">
        <v>627</v>
      </c>
      <c r="AH24" s="5" t="s">
        <v>627</v>
      </c>
      <c r="AI24" s="19" t="s">
        <v>1490</v>
      </c>
      <c r="AJ24" s="24" t="s">
        <v>627</v>
      </c>
      <c r="AK24" s="24" t="s">
        <v>745</v>
      </c>
      <c r="AL24" s="24" t="s">
        <v>745</v>
      </c>
      <c r="AM24" s="24" t="s">
        <v>627</v>
      </c>
      <c r="AN24" s="24" t="s">
        <v>627</v>
      </c>
      <c r="AO24" s="24" t="s">
        <v>627</v>
      </c>
      <c r="AP24" s="24" t="s">
        <v>627</v>
      </c>
      <c r="AQ24" s="28">
        <f>COUNTIF(AJ24:AP24,"y")</f>
        <v>5</v>
      </c>
    </row>
    <row r="25" spans="1:43" ht="52.8" x14ac:dyDescent="0.3">
      <c r="A25" s="58">
        <v>7444</v>
      </c>
      <c r="B25" s="58" t="s">
        <v>83</v>
      </c>
      <c r="C25" s="58">
        <v>2008</v>
      </c>
      <c r="D25" s="58" t="s">
        <v>84</v>
      </c>
      <c r="E25" s="58" t="s">
        <v>724</v>
      </c>
      <c r="F25" s="68" t="s">
        <v>708</v>
      </c>
      <c r="G25" s="68"/>
      <c r="H25" s="68"/>
      <c r="I25" s="58" t="s">
        <v>718</v>
      </c>
      <c r="J25" s="58" t="s">
        <v>641</v>
      </c>
      <c r="K25" s="58" t="s">
        <v>654</v>
      </c>
      <c r="L25" s="58" t="s">
        <v>643</v>
      </c>
      <c r="M25" s="64" t="s">
        <v>655</v>
      </c>
      <c r="N25" s="58" t="s">
        <v>752</v>
      </c>
      <c r="O25" s="58" t="s">
        <v>720</v>
      </c>
      <c r="P25" s="58" t="s">
        <v>755</v>
      </c>
      <c r="Q25" s="58" t="s">
        <v>754</v>
      </c>
      <c r="R25" s="59"/>
      <c r="S25" s="59">
        <v>2</v>
      </c>
      <c r="T25" s="59"/>
      <c r="U25" s="59" t="s">
        <v>756</v>
      </c>
      <c r="V25" s="59" t="s">
        <v>757</v>
      </c>
      <c r="W25" s="58" t="s">
        <v>758</v>
      </c>
      <c r="X25" s="58" t="s">
        <v>759</v>
      </c>
      <c r="Y25" s="58"/>
      <c r="Z25" s="58"/>
      <c r="AA25" s="58"/>
      <c r="AB25" s="58"/>
      <c r="AC25" s="58"/>
      <c r="AD25" s="63"/>
      <c r="AE25" s="9" t="str">
        <f t="shared" si="0"/>
        <v>y</v>
      </c>
      <c r="AF25" s="9" t="str">
        <f t="shared" si="1"/>
        <v>y</v>
      </c>
      <c r="AG25" s="14" t="s">
        <v>627</v>
      </c>
      <c r="AH25" s="5" t="s">
        <v>745</v>
      </c>
      <c r="AI25" s="19">
        <v>3</v>
      </c>
    </row>
    <row r="26" spans="1:43" ht="52.8" x14ac:dyDescent="0.3">
      <c r="A26" s="58">
        <v>837</v>
      </c>
      <c r="B26" s="58" t="s">
        <v>85</v>
      </c>
      <c r="C26" s="58">
        <v>2010</v>
      </c>
      <c r="D26" s="58" t="s">
        <v>86</v>
      </c>
      <c r="E26" s="58" t="s">
        <v>87</v>
      </c>
      <c r="F26" s="59" t="s">
        <v>627</v>
      </c>
      <c r="G26" s="58" t="s">
        <v>783</v>
      </c>
      <c r="H26" s="58"/>
      <c r="I26" s="58" t="s">
        <v>709</v>
      </c>
      <c r="J26" s="57" t="s">
        <v>641</v>
      </c>
      <c r="K26" s="60" t="s">
        <v>640</v>
      </c>
      <c r="L26" s="57" t="s">
        <v>642</v>
      </c>
      <c r="M26" s="61" t="s">
        <v>630</v>
      </c>
      <c r="N26" s="58" t="s">
        <v>1007</v>
      </c>
      <c r="O26" s="58" t="s">
        <v>760</v>
      </c>
      <c r="P26" s="58" t="s">
        <v>753</v>
      </c>
      <c r="Q26" s="58" t="s">
        <v>710</v>
      </c>
      <c r="R26" s="59"/>
      <c r="S26" s="59" t="s">
        <v>761</v>
      </c>
      <c r="T26" s="59">
        <v>6</v>
      </c>
      <c r="U26" s="59">
        <v>96</v>
      </c>
      <c r="V26" s="59" t="s">
        <v>762</v>
      </c>
      <c r="W26" s="58" t="s">
        <v>639</v>
      </c>
      <c r="X26" s="58" t="s">
        <v>784</v>
      </c>
      <c r="Y26" s="58" t="s">
        <v>763</v>
      </c>
      <c r="Z26" s="58"/>
      <c r="AA26" s="58"/>
      <c r="AB26" s="74" t="s">
        <v>764</v>
      </c>
      <c r="AC26" s="58"/>
      <c r="AD26" s="63"/>
      <c r="AE26" s="9" t="str">
        <f t="shared" si="0"/>
        <v>y</v>
      </c>
      <c r="AF26" s="9" t="str">
        <f t="shared" si="1"/>
        <v>y</v>
      </c>
      <c r="AG26" s="14" t="s">
        <v>627</v>
      </c>
      <c r="AH26" s="5" t="s">
        <v>745</v>
      </c>
      <c r="AI26" s="19">
        <v>3</v>
      </c>
    </row>
    <row r="27" spans="1:43" x14ac:dyDescent="0.3">
      <c r="A27" s="75">
        <v>2267</v>
      </c>
      <c r="B27" s="71" t="s">
        <v>88</v>
      </c>
      <c r="C27" s="71">
        <v>2005</v>
      </c>
      <c r="D27" s="71" t="s">
        <v>89</v>
      </c>
      <c r="E27" s="71" t="s">
        <v>90</v>
      </c>
      <c r="F27" s="71" t="s">
        <v>627</v>
      </c>
      <c r="G27" s="71" t="s">
        <v>765</v>
      </c>
      <c r="H27" s="71"/>
      <c r="I27" s="71" t="s">
        <v>766</v>
      </c>
      <c r="J27" s="70" t="s">
        <v>641</v>
      </c>
      <c r="K27" s="72" t="s">
        <v>640</v>
      </c>
      <c r="L27" s="70" t="s">
        <v>642</v>
      </c>
      <c r="M27" s="73" t="s">
        <v>630</v>
      </c>
      <c r="N27" s="71" t="s">
        <v>769</v>
      </c>
      <c r="O27" s="71" t="s">
        <v>720</v>
      </c>
      <c r="P27" s="71" t="s">
        <v>771</v>
      </c>
      <c r="Q27" s="71" t="s">
        <v>767</v>
      </c>
      <c r="R27" s="68"/>
      <c r="S27" s="68">
        <v>6</v>
      </c>
      <c r="T27" s="68">
        <v>5</v>
      </c>
      <c r="U27" s="68">
        <v>10</v>
      </c>
      <c r="V27" s="68" t="s">
        <v>768</v>
      </c>
      <c r="W27" s="71" t="s">
        <v>770</v>
      </c>
      <c r="X27" s="71" t="s">
        <v>785</v>
      </c>
      <c r="Y27" s="71" t="s">
        <v>786</v>
      </c>
      <c r="Z27" s="71"/>
      <c r="AA27" s="71"/>
      <c r="AB27" s="71" t="s">
        <v>772</v>
      </c>
      <c r="AC27" s="71"/>
      <c r="AD27" s="71"/>
      <c r="AE27" s="49" t="str">
        <f t="shared" si="0"/>
        <v>y</v>
      </c>
      <c r="AF27" s="49" t="str">
        <f t="shared" si="1"/>
        <v>y</v>
      </c>
      <c r="AG27" s="45" t="s">
        <v>627</v>
      </c>
      <c r="AH27" s="45" t="s">
        <v>627</v>
      </c>
      <c r="AI27" s="45" t="s">
        <v>1490</v>
      </c>
      <c r="AJ27" s="45" t="s">
        <v>627</v>
      </c>
      <c r="AK27" s="45" t="s">
        <v>745</v>
      </c>
      <c r="AL27" s="45" t="s">
        <v>627</v>
      </c>
      <c r="AM27" s="45" t="s">
        <v>627</v>
      </c>
      <c r="AN27" s="45" t="s">
        <v>627</v>
      </c>
      <c r="AO27" s="45" t="s">
        <v>627</v>
      </c>
      <c r="AP27" s="45" t="s">
        <v>627</v>
      </c>
      <c r="AQ27" s="42">
        <v>6</v>
      </c>
    </row>
    <row r="28" spans="1:43" x14ac:dyDescent="0.3">
      <c r="A28" s="75"/>
      <c r="B28" s="71"/>
      <c r="C28" s="71"/>
      <c r="D28" s="71"/>
      <c r="E28" s="71"/>
      <c r="F28" s="71"/>
      <c r="G28" s="71"/>
      <c r="H28" s="71"/>
      <c r="I28" s="71"/>
      <c r="J28" s="70"/>
      <c r="K28" s="72"/>
      <c r="L28" s="70"/>
      <c r="M28" s="73"/>
      <c r="N28" s="71"/>
      <c r="O28" s="71"/>
      <c r="P28" s="71"/>
      <c r="Q28" s="71"/>
      <c r="R28" s="68"/>
      <c r="S28" s="68"/>
      <c r="T28" s="68"/>
      <c r="U28" s="68"/>
      <c r="V28" s="68"/>
      <c r="W28" s="71"/>
      <c r="X28" s="71"/>
      <c r="Y28" s="71"/>
      <c r="Z28" s="71"/>
      <c r="AA28" s="71"/>
      <c r="AB28" s="71"/>
      <c r="AC28" s="71"/>
      <c r="AD28" s="71"/>
      <c r="AE28" s="50"/>
      <c r="AF28" s="50"/>
      <c r="AG28" s="47"/>
      <c r="AH28" s="47"/>
      <c r="AI28" s="47"/>
      <c r="AJ28" s="47"/>
      <c r="AK28" s="47"/>
      <c r="AL28" s="47"/>
      <c r="AM28" s="47"/>
      <c r="AN28" s="47"/>
      <c r="AO28" s="47"/>
      <c r="AP28" s="47"/>
      <c r="AQ28" s="44"/>
    </row>
    <row r="29" spans="1:43" ht="26.4" x14ac:dyDescent="0.3">
      <c r="A29" s="58">
        <v>7504</v>
      </c>
      <c r="B29" s="58" t="s">
        <v>91</v>
      </c>
      <c r="C29" s="58">
        <v>2006</v>
      </c>
      <c r="D29" s="58" t="s">
        <v>92</v>
      </c>
      <c r="E29" s="58" t="s">
        <v>93</v>
      </c>
      <c r="F29" s="68" t="s">
        <v>708</v>
      </c>
      <c r="G29" s="68"/>
      <c r="H29" s="68"/>
      <c r="I29" s="58"/>
      <c r="J29" s="58"/>
      <c r="K29" s="58"/>
      <c r="L29" s="58"/>
      <c r="M29" s="64"/>
      <c r="N29" s="58"/>
      <c r="O29" s="58"/>
      <c r="P29" s="58"/>
      <c r="Q29" s="58"/>
      <c r="R29" s="59"/>
      <c r="S29" s="59"/>
      <c r="T29" s="59"/>
      <c r="U29" s="59"/>
      <c r="V29" s="59"/>
      <c r="W29" s="58"/>
      <c r="X29" s="58"/>
      <c r="Y29" s="58"/>
      <c r="Z29" s="58"/>
      <c r="AA29" s="58"/>
      <c r="AB29" s="58"/>
      <c r="AC29" s="58"/>
      <c r="AD29" s="63"/>
      <c r="AE29" s="9" t="str">
        <f t="shared" si="0"/>
        <v>n</v>
      </c>
      <c r="AF29" s="9" t="str">
        <f t="shared" si="1"/>
        <v>n</v>
      </c>
      <c r="AG29" s="14" t="s">
        <v>627</v>
      </c>
      <c r="AH29" s="5" t="s">
        <v>745</v>
      </c>
      <c r="AI29" s="19">
        <v>1</v>
      </c>
    </row>
    <row r="30" spans="1:43" ht="39.6" x14ac:dyDescent="0.3">
      <c r="A30" s="58">
        <v>2810</v>
      </c>
      <c r="B30" s="58" t="s">
        <v>94</v>
      </c>
      <c r="C30" s="58">
        <v>2001</v>
      </c>
      <c r="D30" s="58" t="s">
        <v>95</v>
      </c>
      <c r="E30" s="58" t="s">
        <v>96</v>
      </c>
      <c r="F30" s="59" t="s">
        <v>627</v>
      </c>
      <c r="G30" s="58" t="s">
        <v>791</v>
      </c>
      <c r="H30" s="58"/>
      <c r="I30" s="58" t="s">
        <v>718</v>
      </c>
      <c r="J30" s="58" t="s">
        <v>641</v>
      </c>
      <c r="K30" s="58" t="s">
        <v>654</v>
      </c>
      <c r="L30" s="58" t="s">
        <v>643</v>
      </c>
      <c r="M30" s="64" t="s">
        <v>655</v>
      </c>
      <c r="N30" s="58" t="s">
        <v>787</v>
      </c>
      <c r="O30" s="58" t="s">
        <v>720</v>
      </c>
      <c r="P30" s="58" t="s">
        <v>656</v>
      </c>
      <c r="Q30" s="58" t="s">
        <v>773</v>
      </c>
      <c r="R30" s="59"/>
      <c r="S30" s="59">
        <v>5</v>
      </c>
      <c r="T30" s="59">
        <v>1</v>
      </c>
      <c r="U30" s="59">
        <v>50</v>
      </c>
      <c r="V30" s="59">
        <v>250</v>
      </c>
      <c r="W30" s="58" t="s">
        <v>639</v>
      </c>
      <c r="X30" s="58" t="s">
        <v>788</v>
      </c>
      <c r="Y30" s="58" t="s">
        <v>789</v>
      </c>
      <c r="Z30" s="58"/>
      <c r="AA30" s="58"/>
      <c r="AB30" s="58"/>
      <c r="AC30" s="58"/>
      <c r="AD30" s="63"/>
      <c r="AE30" s="9" t="str">
        <f t="shared" si="0"/>
        <v>y</v>
      </c>
      <c r="AF30" s="9" t="str">
        <f t="shared" si="1"/>
        <v>y</v>
      </c>
      <c r="AG30" s="14" t="s">
        <v>627</v>
      </c>
      <c r="AH30" s="5" t="s">
        <v>745</v>
      </c>
      <c r="AI30" s="19">
        <v>3</v>
      </c>
      <c r="AL30" s="30"/>
      <c r="AQ30" s="28"/>
    </row>
    <row r="31" spans="1:43" ht="39.6" x14ac:dyDescent="0.3">
      <c r="A31" s="58">
        <v>7190</v>
      </c>
      <c r="B31" s="58" t="s">
        <v>97</v>
      </c>
      <c r="C31" s="58">
        <v>2012</v>
      </c>
      <c r="D31" s="58" t="s">
        <v>98</v>
      </c>
      <c r="E31" s="58" t="s">
        <v>99</v>
      </c>
      <c r="F31" s="59" t="s">
        <v>627</v>
      </c>
      <c r="G31" s="58" t="s">
        <v>792</v>
      </c>
      <c r="H31" s="58"/>
      <c r="I31" s="58" t="s">
        <v>793</v>
      </c>
      <c r="J31" s="57" t="s">
        <v>641</v>
      </c>
      <c r="K31" s="60" t="s">
        <v>640</v>
      </c>
      <c r="L31" s="57" t="s">
        <v>642</v>
      </c>
      <c r="M31" s="61" t="s">
        <v>630</v>
      </c>
      <c r="N31" s="58" t="s">
        <v>1007</v>
      </c>
      <c r="O31" s="58" t="s">
        <v>720</v>
      </c>
      <c r="P31" s="58"/>
      <c r="Q31" s="58" t="s">
        <v>795</v>
      </c>
      <c r="R31" s="59"/>
      <c r="S31" s="59">
        <v>8</v>
      </c>
      <c r="T31" s="59">
        <v>1</v>
      </c>
      <c r="U31" s="59"/>
      <c r="V31" s="59" t="s">
        <v>794</v>
      </c>
      <c r="W31" s="58" t="s">
        <v>639</v>
      </c>
      <c r="X31" s="58" t="s">
        <v>796</v>
      </c>
      <c r="Y31" s="58" t="s">
        <v>797</v>
      </c>
      <c r="Z31" s="58"/>
      <c r="AA31" s="58"/>
      <c r="AB31" s="58"/>
      <c r="AC31" s="58"/>
      <c r="AD31" s="63"/>
      <c r="AE31" s="9" t="str">
        <f t="shared" si="0"/>
        <v>y</v>
      </c>
      <c r="AF31" s="9" t="str">
        <f t="shared" si="1"/>
        <v>y</v>
      </c>
      <c r="AG31" s="14" t="s">
        <v>627</v>
      </c>
      <c r="AH31" s="5" t="s">
        <v>745</v>
      </c>
      <c r="AI31" s="19">
        <v>3</v>
      </c>
    </row>
    <row r="32" spans="1:43" ht="52.8" x14ac:dyDescent="0.3">
      <c r="A32" s="58">
        <v>2129</v>
      </c>
      <c r="B32" s="58" t="s">
        <v>100</v>
      </c>
      <c r="C32" s="58">
        <v>2005</v>
      </c>
      <c r="D32" s="58" t="s">
        <v>101</v>
      </c>
      <c r="E32" s="58" t="s">
        <v>102</v>
      </c>
      <c r="F32" s="68" t="s">
        <v>708</v>
      </c>
      <c r="G32" s="68"/>
      <c r="H32" s="68"/>
      <c r="I32" s="58"/>
      <c r="J32" s="58"/>
      <c r="K32" s="58"/>
      <c r="L32" s="58"/>
      <c r="M32" s="64"/>
      <c r="N32" s="58"/>
      <c r="O32" s="58"/>
      <c r="P32" s="58"/>
      <c r="Q32" s="58"/>
      <c r="R32" s="59"/>
      <c r="S32" s="59"/>
      <c r="T32" s="59"/>
      <c r="U32" s="59"/>
      <c r="V32" s="59"/>
      <c r="W32" s="58"/>
      <c r="X32" s="58"/>
      <c r="Y32" s="58"/>
      <c r="Z32" s="58"/>
      <c r="AA32" s="58"/>
      <c r="AB32" s="58"/>
      <c r="AC32" s="58"/>
      <c r="AD32" s="63"/>
      <c r="AE32" s="9" t="str">
        <f t="shared" si="0"/>
        <v>n</v>
      </c>
      <c r="AF32" s="9" t="str">
        <f t="shared" si="1"/>
        <v>n</v>
      </c>
      <c r="AG32" s="14" t="s">
        <v>745</v>
      </c>
      <c r="AH32" s="5" t="s">
        <v>745</v>
      </c>
      <c r="AI32" s="19">
        <v>0</v>
      </c>
    </row>
    <row r="33" spans="1:35" ht="39.6" x14ac:dyDescent="0.3">
      <c r="A33" s="58">
        <v>7588</v>
      </c>
      <c r="B33" s="58" t="s">
        <v>801</v>
      </c>
      <c r="C33" s="58">
        <v>2010</v>
      </c>
      <c r="D33" s="58" t="s">
        <v>106</v>
      </c>
      <c r="E33" s="58" t="s">
        <v>107</v>
      </c>
      <c r="F33" s="59" t="s">
        <v>745</v>
      </c>
      <c r="G33" s="58" t="s">
        <v>798</v>
      </c>
      <c r="H33" s="58"/>
      <c r="I33" s="58" t="s">
        <v>799</v>
      </c>
      <c r="J33" s="58" t="s">
        <v>641</v>
      </c>
      <c r="K33" s="58" t="s">
        <v>654</v>
      </c>
      <c r="L33" s="58" t="s">
        <v>643</v>
      </c>
      <c r="M33" s="64" t="s">
        <v>655</v>
      </c>
      <c r="N33" s="58"/>
      <c r="O33" s="58"/>
      <c r="P33" s="58"/>
      <c r="Q33" s="58"/>
      <c r="R33" s="59"/>
      <c r="S33" s="59"/>
      <c r="T33" s="59"/>
      <c r="U33" s="59"/>
      <c r="V33" s="59"/>
      <c r="W33" s="58"/>
      <c r="X33" s="58" t="s">
        <v>800</v>
      </c>
      <c r="Y33" s="58"/>
      <c r="Z33" s="58"/>
      <c r="AA33" s="58"/>
      <c r="AB33" s="58"/>
      <c r="AC33" s="58"/>
      <c r="AD33" s="63"/>
      <c r="AE33" s="9" t="str">
        <f t="shared" si="0"/>
        <v>y</v>
      </c>
      <c r="AF33" s="9" t="str">
        <f t="shared" si="1"/>
        <v>n</v>
      </c>
      <c r="AG33" s="14" t="s">
        <v>627</v>
      </c>
      <c r="AH33" s="5" t="s">
        <v>745</v>
      </c>
      <c r="AI33" s="19">
        <v>2</v>
      </c>
    </row>
    <row r="34" spans="1:35" ht="52.8" x14ac:dyDescent="0.3">
      <c r="A34" s="58">
        <v>4185</v>
      </c>
      <c r="B34" s="58" t="s">
        <v>103</v>
      </c>
      <c r="C34" s="58">
        <v>2014</v>
      </c>
      <c r="D34" s="58" t="s">
        <v>104</v>
      </c>
      <c r="E34" s="58" t="s">
        <v>105</v>
      </c>
      <c r="F34" s="59" t="s">
        <v>627</v>
      </c>
      <c r="G34" s="58" t="s">
        <v>798</v>
      </c>
      <c r="H34" s="58"/>
      <c r="I34" s="58" t="s">
        <v>802</v>
      </c>
      <c r="J34" s="58" t="s">
        <v>641</v>
      </c>
      <c r="K34" s="58" t="s">
        <v>654</v>
      </c>
      <c r="L34" s="58" t="s">
        <v>643</v>
      </c>
      <c r="M34" s="64" t="s">
        <v>655</v>
      </c>
      <c r="N34" s="58" t="s">
        <v>1007</v>
      </c>
      <c r="O34" s="58"/>
      <c r="P34" s="58"/>
      <c r="Q34" s="58"/>
      <c r="R34" s="59"/>
      <c r="S34" s="59"/>
      <c r="T34" s="59"/>
      <c r="U34" s="59"/>
      <c r="V34" s="59"/>
      <c r="W34" s="58"/>
      <c r="X34" s="58" t="s">
        <v>803</v>
      </c>
      <c r="Y34" s="58"/>
      <c r="Z34" s="58" t="s">
        <v>804</v>
      </c>
      <c r="AA34" s="58"/>
      <c r="AB34" s="58"/>
      <c r="AC34" s="58"/>
      <c r="AD34" s="63"/>
      <c r="AE34" s="9" t="str">
        <f t="shared" si="0"/>
        <v>y</v>
      </c>
      <c r="AF34" s="9" t="str">
        <f t="shared" si="1"/>
        <v>y</v>
      </c>
      <c r="AG34" s="14" t="s">
        <v>627</v>
      </c>
      <c r="AH34" s="5" t="s">
        <v>745</v>
      </c>
      <c r="AI34" s="19">
        <v>3</v>
      </c>
    </row>
    <row r="35" spans="1:35" ht="106.2" x14ac:dyDescent="0.3">
      <c r="A35" s="58">
        <v>194</v>
      </c>
      <c r="B35" s="58" t="s">
        <v>834</v>
      </c>
      <c r="C35" s="58">
        <v>2011</v>
      </c>
      <c r="D35" s="58" t="s">
        <v>117</v>
      </c>
      <c r="E35" s="58" t="s">
        <v>118</v>
      </c>
      <c r="F35" s="59" t="s">
        <v>627</v>
      </c>
      <c r="G35" s="58" t="s">
        <v>807</v>
      </c>
      <c r="H35" s="58"/>
      <c r="I35" s="58" t="s">
        <v>805</v>
      </c>
      <c r="J35" s="58" t="s">
        <v>641</v>
      </c>
      <c r="K35" s="58" t="s">
        <v>654</v>
      </c>
      <c r="L35" s="58" t="s">
        <v>643</v>
      </c>
      <c r="M35" s="64" t="s">
        <v>655</v>
      </c>
      <c r="N35" s="58" t="s">
        <v>1476</v>
      </c>
      <c r="O35" s="58" t="s">
        <v>720</v>
      </c>
      <c r="P35" s="58" t="s">
        <v>656</v>
      </c>
      <c r="Q35" s="58" t="s">
        <v>710</v>
      </c>
      <c r="R35" s="59"/>
      <c r="S35" s="59">
        <v>7</v>
      </c>
      <c r="T35" s="59" t="s">
        <v>806</v>
      </c>
      <c r="U35" s="59">
        <v>0</v>
      </c>
      <c r="V35" s="59">
        <v>3069</v>
      </c>
      <c r="W35" s="58" t="s">
        <v>639</v>
      </c>
      <c r="X35" s="58" t="s">
        <v>808</v>
      </c>
      <c r="Y35" s="58" t="s">
        <v>809</v>
      </c>
      <c r="Z35" s="58"/>
      <c r="AA35" s="58"/>
      <c r="AB35" s="58" t="s">
        <v>810</v>
      </c>
      <c r="AC35" s="58"/>
      <c r="AD35" s="63"/>
      <c r="AE35" s="9" t="str">
        <f t="shared" si="0"/>
        <v>y</v>
      </c>
      <c r="AF35" s="9" t="str">
        <f t="shared" si="1"/>
        <v>y</v>
      </c>
      <c r="AG35" s="14" t="s">
        <v>627</v>
      </c>
      <c r="AH35" s="5" t="s">
        <v>745</v>
      </c>
      <c r="AI35" s="19">
        <v>3</v>
      </c>
    </row>
    <row r="36" spans="1:35" ht="66" x14ac:dyDescent="0.3">
      <c r="A36" s="58">
        <v>1236</v>
      </c>
      <c r="B36" s="58" t="s">
        <v>111</v>
      </c>
      <c r="C36" s="58">
        <v>2009</v>
      </c>
      <c r="D36" s="58" t="s">
        <v>112</v>
      </c>
      <c r="E36" s="58" t="s">
        <v>113</v>
      </c>
      <c r="F36" s="59" t="s">
        <v>627</v>
      </c>
      <c r="G36" s="58" t="s">
        <v>812</v>
      </c>
      <c r="H36" s="58"/>
      <c r="I36" s="58" t="s">
        <v>811</v>
      </c>
      <c r="J36" s="58" t="s">
        <v>641</v>
      </c>
      <c r="K36" s="58" t="s">
        <v>654</v>
      </c>
      <c r="L36" s="58" t="s">
        <v>643</v>
      </c>
      <c r="M36" s="64" t="s">
        <v>655</v>
      </c>
      <c r="N36" s="58" t="s">
        <v>813</v>
      </c>
      <c r="O36" s="58" t="s">
        <v>720</v>
      </c>
      <c r="P36" s="58" t="s">
        <v>656</v>
      </c>
      <c r="Q36" s="58" t="s">
        <v>644</v>
      </c>
      <c r="R36" s="59"/>
      <c r="S36" s="59"/>
      <c r="T36" s="59"/>
      <c r="U36" s="59">
        <v>0</v>
      </c>
      <c r="V36" s="59">
        <v>446</v>
      </c>
      <c r="W36" s="58" t="s">
        <v>639</v>
      </c>
      <c r="X36" s="58" t="s">
        <v>814</v>
      </c>
      <c r="Y36" s="58" t="s">
        <v>815</v>
      </c>
      <c r="Z36" s="58"/>
      <c r="AA36" s="58"/>
      <c r="AB36" s="67" t="s">
        <v>816</v>
      </c>
      <c r="AC36" s="76" t="s">
        <v>817</v>
      </c>
      <c r="AD36" s="63">
        <v>4</v>
      </c>
      <c r="AE36" s="9" t="str">
        <f t="shared" si="0"/>
        <v>y</v>
      </c>
      <c r="AF36" s="9" t="str">
        <f t="shared" si="1"/>
        <v>y</v>
      </c>
      <c r="AG36" s="14" t="s">
        <v>627</v>
      </c>
      <c r="AH36" s="5" t="s">
        <v>745</v>
      </c>
      <c r="AI36" s="19">
        <v>3</v>
      </c>
    </row>
    <row r="37" spans="1:35" ht="118.8" x14ac:dyDescent="0.3">
      <c r="A37" s="58">
        <v>1620</v>
      </c>
      <c r="B37" s="58" t="s">
        <v>108</v>
      </c>
      <c r="C37" s="58">
        <v>2008</v>
      </c>
      <c r="D37" s="58" t="s">
        <v>109</v>
      </c>
      <c r="E37" s="58" t="s">
        <v>110</v>
      </c>
      <c r="F37" s="59" t="s">
        <v>627</v>
      </c>
      <c r="G37" s="58" t="s">
        <v>818</v>
      </c>
      <c r="H37" s="58"/>
      <c r="I37" s="58" t="s">
        <v>820</v>
      </c>
      <c r="J37" s="58" t="s">
        <v>641</v>
      </c>
      <c r="K37" s="58" t="s">
        <v>654</v>
      </c>
      <c r="L37" s="58" t="s">
        <v>643</v>
      </c>
      <c r="M37" s="64" t="s">
        <v>655</v>
      </c>
      <c r="N37" s="58" t="s">
        <v>819</v>
      </c>
      <c r="O37" s="58" t="s">
        <v>720</v>
      </c>
      <c r="P37" s="58" t="s">
        <v>656</v>
      </c>
      <c r="Q37" s="58" t="s">
        <v>710</v>
      </c>
      <c r="R37" s="59"/>
      <c r="S37" s="59">
        <v>7</v>
      </c>
      <c r="T37" s="59">
        <v>16</v>
      </c>
      <c r="U37" s="59">
        <v>0</v>
      </c>
      <c r="V37" s="59" t="s">
        <v>821</v>
      </c>
      <c r="W37" s="58" t="s">
        <v>639</v>
      </c>
      <c r="X37" s="58" t="s">
        <v>1458</v>
      </c>
      <c r="Y37" s="58" t="s">
        <v>822</v>
      </c>
      <c r="Z37" s="58" t="s">
        <v>823</v>
      </c>
      <c r="AA37" s="58" t="s">
        <v>824</v>
      </c>
      <c r="AB37" s="58" t="s">
        <v>825</v>
      </c>
      <c r="AC37" s="58" t="s">
        <v>826</v>
      </c>
      <c r="AD37" s="63" t="s">
        <v>827</v>
      </c>
      <c r="AE37" s="9" t="str">
        <f t="shared" si="0"/>
        <v>y</v>
      </c>
      <c r="AF37" s="9" t="str">
        <f t="shared" si="1"/>
        <v>y</v>
      </c>
      <c r="AG37" s="14" t="s">
        <v>627</v>
      </c>
      <c r="AH37" s="5" t="s">
        <v>745</v>
      </c>
      <c r="AI37" s="19">
        <v>3</v>
      </c>
    </row>
    <row r="38" spans="1:35" ht="39.6" x14ac:dyDescent="0.3">
      <c r="A38" s="58">
        <v>1037</v>
      </c>
      <c r="B38" s="58" t="s">
        <v>114</v>
      </c>
      <c r="C38" s="58">
        <v>2010</v>
      </c>
      <c r="D38" s="58" t="s">
        <v>115</v>
      </c>
      <c r="E38" s="58" t="s">
        <v>116</v>
      </c>
      <c r="F38" s="59" t="s">
        <v>627</v>
      </c>
      <c r="G38" s="58" t="s">
        <v>828</v>
      </c>
      <c r="H38" s="58"/>
      <c r="I38" s="58" t="s">
        <v>811</v>
      </c>
      <c r="J38" s="58" t="s">
        <v>641</v>
      </c>
      <c r="K38" s="58" t="s">
        <v>654</v>
      </c>
      <c r="L38" s="58" t="s">
        <v>643</v>
      </c>
      <c r="M38" s="64" t="s">
        <v>655</v>
      </c>
      <c r="N38" s="58" t="s">
        <v>1007</v>
      </c>
      <c r="O38" s="58" t="s">
        <v>720</v>
      </c>
      <c r="P38" s="58" t="s">
        <v>656</v>
      </c>
      <c r="Q38" s="58" t="s">
        <v>710</v>
      </c>
      <c r="R38" s="59"/>
      <c r="S38" s="66" t="s">
        <v>829</v>
      </c>
      <c r="T38" s="59">
        <v>2</v>
      </c>
      <c r="U38" s="59">
        <v>378</v>
      </c>
      <c r="V38" s="59">
        <v>224</v>
      </c>
      <c r="W38" s="58" t="s">
        <v>639</v>
      </c>
      <c r="X38" s="58" t="s">
        <v>830</v>
      </c>
      <c r="Y38" s="58" t="s">
        <v>831</v>
      </c>
      <c r="Z38" s="58"/>
      <c r="AA38" s="58"/>
      <c r="AB38" s="67" t="s">
        <v>832</v>
      </c>
      <c r="AC38" s="76" t="s">
        <v>833</v>
      </c>
      <c r="AD38" s="63">
        <v>2</v>
      </c>
      <c r="AE38" s="9" t="str">
        <f t="shared" si="0"/>
        <v>y</v>
      </c>
      <c r="AF38" s="9" t="str">
        <f t="shared" si="1"/>
        <v>y</v>
      </c>
      <c r="AG38" s="14" t="s">
        <v>627</v>
      </c>
      <c r="AH38" s="5" t="s">
        <v>745</v>
      </c>
      <c r="AI38" s="19">
        <v>3</v>
      </c>
    </row>
    <row r="39" spans="1:35" ht="66" x14ac:dyDescent="0.3">
      <c r="A39" s="58">
        <v>2201</v>
      </c>
      <c r="B39" s="58" t="s">
        <v>119</v>
      </c>
      <c r="C39" s="58">
        <v>2005</v>
      </c>
      <c r="D39" s="58" t="s">
        <v>120</v>
      </c>
      <c r="E39" s="58" t="s">
        <v>121</v>
      </c>
      <c r="F39" s="68" t="s">
        <v>708</v>
      </c>
      <c r="G39" s="68"/>
      <c r="H39" s="68"/>
      <c r="I39" s="58"/>
      <c r="J39" s="58"/>
      <c r="K39" s="58"/>
      <c r="L39" s="58"/>
      <c r="M39" s="64"/>
      <c r="N39" s="58"/>
      <c r="O39" s="58"/>
      <c r="P39" s="58"/>
      <c r="Q39" s="58"/>
      <c r="R39" s="59"/>
      <c r="S39" s="59"/>
      <c r="T39" s="59"/>
      <c r="U39" s="59"/>
      <c r="V39" s="59"/>
      <c r="W39" s="58"/>
      <c r="X39" s="58"/>
      <c r="Y39" s="58"/>
      <c r="Z39" s="58"/>
      <c r="AA39" s="58"/>
      <c r="AB39" s="58"/>
      <c r="AC39" s="58"/>
      <c r="AD39" s="63"/>
      <c r="AE39" s="9" t="str">
        <f t="shared" si="0"/>
        <v>n</v>
      </c>
      <c r="AF39" s="9" t="str">
        <f t="shared" si="1"/>
        <v>n</v>
      </c>
      <c r="AG39" s="14" t="s">
        <v>627</v>
      </c>
      <c r="AH39" s="5" t="s">
        <v>745</v>
      </c>
      <c r="AI39" s="19">
        <v>1</v>
      </c>
    </row>
    <row r="40" spans="1:35" ht="39.6" x14ac:dyDescent="0.3">
      <c r="A40" s="77">
        <v>7600</v>
      </c>
      <c r="B40" s="77" t="s">
        <v>122</v>
      </c>
      <c r="C40" s="77">
        <v>2002</v>
      </c>
      <c r="D40" s="77" t="s">
        <v>123</v>
      </c>
      <c r="E40" s="77" t="s">
        <v>124</v>
      </c>
      <c r="F40" s="77" t="s">
        <v>887</v>
      </c>
      <c r="G40" s="58"/>
      <c r="H40" s="58"/>
      <c r="I40" s="58"/>
      <c r="J40" s="58"/>
      <c r="K40" s="58"/>
      <c r="L40" s="58"/>
      <c r="M40" s="64"/>
      <c r="N40" s="58"/>
      <c r="O40" s="58"/>
      <c r="P40" s="58"/>
      <c r="Q40" s="58"/>
      <c r="R40" s="59"/>
      <c r="S40" s="59"/>
      <c r="T40" s="59"/>
      <c r="U40" s="59"/>
      <c r="V40" s="59"/>
      <c r="W40" s="58"/>
      <c r="X40" s="58"/>
      <c r="Y40" s="58"/>
      <c r="Z40" s="58"/>
      <c r="AA40" s="58"/>
      <c r="AB40" s="58"/>
      <c r="AC40" s="58"/>
      <c r="AD40" s="63"/>
      <c r="AE40" s="9" t="str">
        <f t="shared" si="0"/>
        <v>n</v>
      </c>
      <c r="AF40" s="9" t="str">
        <f t="shared" si="1"/>
        <v>n</v>
      </c>
      <c r="AG40" s="14" t="s">
        <v>627</v>
      </c>
      <c r="AH40" s="5" t="s">
        <v>745</v>
      </c>
      <c r="AI40" s="19">
        <v>1</v>
      </c>
    </row>
    <row r="41" spans="1:35" ht="52.8" x14ac:dyDescent="0.3">
      <c r="A41" s="58">
        <v>4191</v>
      </c>
      <c r="B41" s="58" t="s">
        <v>125</v>
      </c>
      <c r="C41" s="58">
        <v>2011</v>
      </c>
      <c r="D41" s="58" t="s">
        <v>126</v>
      </c>
      <c r="E41" s="58" t="s">
        <v>127</v>
      </c>
      <c r="F41" s="68" t="s">
        <v>708</v>
      </c>
      <c r="G41" s="68"/>
      <c r="H41" s="68"/>
      <c r="I41" s="58"/>
      <c r="J41" s="58"/>
      <c r="K41" s="58"/>
      <c r="L41" s="58"/>
      <c r="M41" s="64"/>
      <c r="N41" s="58"/>
      <c r="O41" s="58"/>
      <c r="P41" s="58"/>
      <c r="Q41" s="58"/>
      <c r="R41" s="59"/>
      <c r="S41" s="59"/>
      <c r="T41" s="59"/>
      <c r="U41" s="59"/>
      <c r="V41" s="59"/>
      <c r="W41" s="58"/>
      <c r="X41" s="58"/>
      <c r="Y41" s="58"/>
      <c r="Z41" s="58"/>
      <c r="AA41" s="58"/>
      <c r="AB41" s="58"/>
      <c r="AC41" s="58"/>
      <c r="AD41" s="63"/>
      <c r="AE41" s="9" t="str">
        <f t="shared" si="0"/>
        <v>n</v>
      </c>
      <c r="AF41" s="9" t="str">
        <f t="shared" si="1"/>
        <v>n</v>
      </c>
      <c r="AG41" s="14" t="s">
        <v>627</v>
      </c>
      <c r="AH41" s="5" t="s">
        <v>745</v>
      </c>
      <c r="AI41" s="19">
        <v>1</v>
      </c>
    </row>
    <row r="42" spans="1:35" ht="39.6" x14ac:dyDescent="0.3">
      <c r="A42" s="77">
        <v>7605</v>
      </c>
      <c r="B42" s="77" t="s">
        <v>128</v>
      </c>
      <c r="C42" s="77">
        <v>2003</v>
      </c>
      <c r="D42" s="77" t="s">
        <v>129</v>
      </c>
      <c r="E42" s="77" t="s">
        <v>130</v>
      </c>
      <c r="F42" s="77" t="s">
        <v>887</v>
      </c>
      <c r="G42" s="58"/>
      <c r="H42" s="58"/>
      <c r="I42" s="58"/>
      <c r="J42" s="58"/>
      <c r="K42" s="58"/>
      <c r="L42" s="58"/>
      <c r="M42" s="64"/>
      <c r="N42" s="58"/>
      <c r="O42" s="58"/>
      <c r="P42" s="58"/>
      <c r="Q42" s="58"/>
      <c r="R42" s="59"/>
      <c r="S42" s="59"/>
      <c r="T42" s="59"/>
      <c r="U42" s="59"/>
      <c r="V42" s="59"/>
      <c r="W42" s="58"/>
      <c r="X42" s="58"/>
      <c r="Y42" s="58"/>
      <c r="Z42" s="58"/>
      <c r="AA42" s="58"/>
      <c r="AB42" s="58"/>
      <c r="AC42" s="58"/>
      <c r="AD42" s="63"/>
      <c r="AE42" s="9" t="str">
        <f t="shared" si="0"/>
        <v>n</v>
      </c>
      <c r="AF42" s="9" t="str">
        <f t="shared" si="1"/>
        <v>n</v>
      </c>
      <c r="AG42" s="14" t="s">
        <v>627</v>
      </c>
      <c r="AH42" s="5" t="s">
        <v>745</v>
      </c>
      <c r="AI42" s="19">
        <v>1</v>
      </c>
    </row>
    <row r="43" spans="1:35" ht="39.6" x14ac:dyDescent="0.3">
      <c r="A43" s="58">
        <v>7606</v>
      </c>
      <c r="B43" s="58" t="s">
        <v>131</v>
      </c>
      <c r="C43" s="58">
        <v>2013</v>
      </c>
      <c r="D43" s="58" t="s">
        <v>132</v>
      </c>
      <c r="E43" s="58" t="s">
        <v>133</v>
      </c>
      <c r="F43" s="68" t="s">
        <v>888</v>
      </c>
      <c r="G43" s="68"/>
      <c r="H43" s="68"/>
      <c r="I43" s="58"/>
      <c r="J43" s="58"/>
      <c r="K43" s="58"/>
      <c r="L43" s="58"/>
      <c r="M43" s="64"/>
      <c r="N43" s="58"/>
      <c r="O43" s="58"/>
      <c r="P43" s="58"/>
      <c r="Q43" s="58"/>
      <c r="R43" s="59"/>
      <c r="S43" s="59"/>
      <c r="T43" s="59"/>
      <c r="U43" s="59"/>
      <c r="V43" s="59"/>
      <c r="W43" s="58"/>
      <c r="X43" s="58"/>
      <c r="Y43" s="58"/>
      <c r="Z43" s="58"/>
      <c r="AA43" s="58"/>
      <c r="AB43" s="58"/>
      <c r="AC43" s="58"/>
      <c r="AD43" s="63"/>
      <c r="AE43" s="9" t="str">
        <f t="shared" si="0"/>
        <v>n</v>
      </c>
      <c r="AF43" s="9" t="str">
        <f t="shared" si="1"/>
        <v>n</v>
      </c>
      <c r="AG43" s="14" t="s">
        <v>627</v>
      </c>
      <c r="AH43" s="5" t="s">
        <v>745</v>
      </c>
      <c r="AI43" s="19">
        <v>1</v>
      </c>
    </row>
    <row r="44" spans="1:35" ht="52.8" x14ac:dyDescent="0.3">
      <c r="A44" s="58">
        <v>3485</v>
      </c>
      <c r="B44" s="58" t="s">
        <v>134</v>
      </c>
      <c r="C44" s="58">
        <v>1997</v>
      </c>
      <c r="D44" s="58" t="s">
        <v>135</v>
      </c>
      <c r="E44" s="58" t="s">
        <v>136</v>
      </c>
      <c r="F44" s="68" t="s">
        <v>708</v>
      </c>
      <c r="G44" s="68"/>
      <c r="H44" s="68"/>
      <c r="I44" s="58"/>
      <c r="J44" s="58"/>
      <c r="K44" s="58"/>
      <c r="L44" s="58"/>
      <c r="M44" s="64"/>
      <c r="N44" s="58"/>
      <c r="O44" s="58"/>
      <c r="P44" s="58"/>
      <c r="Q44" s="58"/>
      <c r="R44" s="59"/>
      <c r="S44" s="59"/>
      <c r="T44" s="59"/>
      <c r="U44" s="59"/>
      <c r="V44" s="59"/>
      <c r="W44" s="58"/>
      <c r="X44" s="58"/>
      <c r="Y44" s="58"/>
      <c r="Z44" s="58"/>
      <c r="AA44" s="58"/>
      <c r="AB44" s="58"/>
      <c r="AC44" s="58"/>
      <c r="AD44" s="63"/>
      <c r="AE44" s="9" t="str">
        <f t="shared" si="0"/>
        <v>n</v>
      </c>
      <c r="AF44" s="9" t="str">
        <f t="shared" si="1"/>
        <v>n</v>
      </c>
      <c r="AG44" s="14" t="s">
        <v>627</v>
      </c>
      <c r="AH44" s="5" t="s">
        <v>745</v>
      </c>
      <c r="AI44" s="19">
        <v>1</v>
      </c>
    </row>
    <row r="45" spans="1:35" ht="356.4" x14ac:dyDescent="0.3">
      <c r="A45" s="58">
        <v>2587</v>
      </c>
      <c r="B45" s="58" t="s">
        <v>137</v>
      </c>
      <c r="C45" s="58">
        <v>2003</v>
      </c>
      <c r="D45" s="58" t="s">
        <v>138</v>
      </c>
      <c r="E45" s="58" t="s">
        <v>139</v>
      </c>
      <c r="F45" s="59" t="s">
        <v>627</v>
      </c>
      <c r="G45" s="58" t="s">
        <v>838</v>
      </c>
      <c r="H45" s="58"/>
      <c r="I45" s="58" t="s">
        <v>839</v>
      </c>
      <c r="J45" s="58" t="s">
        <v>641</v>
      </c>
      <c r="K45" s="58" t="s">
        <v>640</v>
      </c>
      <c r="L45" s="58" t="s">
        <v>835</v>
      </c>
      <c r="M45" s="64" t="s">
        <v>836</v>
      </c>
      <c r="N45" s="58" t="s">
        <v>1007</v>
      </c>
      <c r="O45" s="58" t="s">
        <v>720</v>
      </c>
      <c r="P45" s="58" t="s">
        <v>656</v>
      </c>
      <c r="Q45" s="58" t="s">
        <v>795</v>
      </c>
      <c r="R45" s="59"/>
      <c r="S45" s="59"/>
      <c r="T45" s="59" t="s">
        <v>806</v>
      </c>
      <c r="U45" s="59"/>
      <c r="V45" s="59"/>
      <c r="W45" s="58" t="s">
        <v>639</v>
      </c>
      <c r="X45" s="58" t="s">
        <v>841</v>
      </c>
      <c r="Y45" s="58" t="s">
        <v>840</v>
      </c>
      <c r="Z45" s="58"/>
      <c r="AA45" s="58"/>
      <c r="AB45" s="58"/>
      <c r="AC45" s="58"/>
      <c r="AD45" s="63"/>
      <c r="AE45" s="9" t="str">
        <f t="shared" si="0"/>
        <v>y</v>
      </c>
      <c r="AF45" s="9" t="str">
        <f t="shared" si="1"/>
        <v>y</v>
      </c>
      <c r="AG45" s="14" t="s">
        <v>627</v>
      </c>
      <c r="AH45" s="5" t="s">
        <v>745</v>
      </c>
      <c r="AI45" s="19">
        <v>3</v>
      </c>
    </row>
    <row r="46" spans="1:35" ht="66" x14ac:dyDescent="0.3">
      <c r="A46" s="58">
        <v>3206</v>
      </c>
      <c r="B46" s="58" t="s">
        <v>140</v>
      </c>
      <c r="C46" s="58">
        <v>1999</v>
      </c>
      <c r="D46" s="58" t="s">
        <v>141</v>
      </c>
      <c r="E46" s="58" t="s">
        <v>142</v>
      </c>
      <c r="F46" s="59" t="s">
        <v>627</v>
      </c>
      <c r="G46" s="58" t="s">
        <v>842</v>
      </c>
      <c r="H46" s="58"/>
      <c r="I46" s="58" t="s">
        <v>843</v>
      </c>
      <c r="J46" s="58" t="s">
        <v>641</v>
      </c>
      <c r="K46" s="58" t="s">
        <v>844</v>
      </c>
      <c r="L46" s="58" t="s">
        <v>845</v>
      </c>
      <c r="M46" s="64" t="s">
        <v>846</v>
      </c>
      <c r="N46" s="58" t="s">
        <v>1477</v>
      </c>
      <c r="O46" s="58" t="s">
        <v>847</v>
      </c>
      <c r="P46" s="58" t="s">
        <v>850</v>
      </c>
      <c r="Q46" s="58" t="s">
        <v>849</v>
      </c>
      <c r="R46" s="59"/>
      <c r="S46" s="59"/>
      <c r="T46" s="59"/>
      <c r="U46" s="59"/>
      <c r="V46" s="59" t="s">
        <v>848</v>
      </c>
      <c r="W46" s="58"/>
      <c r="X46" s="58" t="s">
        <v>851</v>
      </c>
      <c r="Y46" s="58"/>
      <c r="Z46" s="58"/>
      <c r="AA46" s="58"/>
      <c r="AB46" s="58"/>
      <c r="AC46" s="58"/>
      <c r="AD46" s="63"/>
      <c r="AE46" s="9" t="s">
        <v>627</v>
      </c>
      <c r="AF46" s="9" t="str">
        <f t="shared" si="1"/>
        <v>y</v>
      </c>
      <c r="AG46" s="14" t="s">
        <v>627</v>
      </c>
      <c r="AH46" s="5" t="s">
        <v>745</v>
      </c>
      <c r="AI46" s="19">
        <v>3</v>
      </c>
    </row>
    <row r="47" spans="1:35" ht="66" x14ac:dyDescent="0.3">
      <c r="A47" s="58">
        <v>4223</v>
      </c>
      <c r="B47" s="58" t="s">
        <v>143</v>
      </c>
      <c r="C47" s="58">
        <v>2013</v>
      </c>
      <c r="D47" s="58" t="s">
        <v>144</v>
      </c>
      <c r="E47" s="58" t="s">
        <v>145</v>
      </c>
      <c r="F47" s="68" t="s">
        <v>889</v>
      </c>
      <c r="G47" s="68"/>
      <c r="H47" s="68"/>
      <c r="I47" s="58"/>
      <c r="J47" s="58"/>
      <c r="K47" s="58"/>
      <c r="L47" s="58"/>
      <c r="M47" s="64"/>
      <c r="N47" s="58"/>
      <c r="O47" s="58"/>
      <c r="P47" s="58"/>
      <c r="Q47" s="58"/>
      <c r="R47" s="59"/>
      <c r="S47" s="59"/>
      <c r="T47" s="59"/>
      <c r="U47" s="59"/>
      <c r="V47" s="59"/>
      <c r="W47" s="58"/>
      <c r="X47" s="58"/>
      <c r="Y47" s="58"/>
      <c r="Z47" s="58"/>
      <c r="AA47" s="58"/>
      <c r="AB47" s="58"/>
      <c r="AC47" s="58"/>
      <c r="AD47" s="63"/>
      <c r="AE47" s="9" t="str">
        <f t="shared" si="0"/>
        <v>n</v>
      </c>
      <c r="AF47" s="9" t="str">
        <f t="shared" si="1"/>
        <v>n</v>
      </c>
      <c r="AG47" s="14" t="s">
        <v>627</v>
      </c>
      <c r="AH47" s="5" t="s">
        <v>745</v>
      </c>
      <c r="AI47" s="19">
        <v>1</v>
      </c>
    </row>
    <row r="48" spans="1:35" ht="39.6" x14ac:dyDescent="0.3">
      <c r="A48" s="58">
        <v>7710</v>
      </c>
      <c r="B48" s="58" t="s">
        <v>146</v>
      </c>
      <c r="C48" s="58">
        <v>2012</v>
      </c>
      <c r="D48" s="58" t="s">
        <v>147</v>
      </c>
      <c r="E48" s="58" t="s">
        <v>148</v>
      </c>
      <c r="F48" s="68" t="s">
        <v>889</v>
      </c>
      <c r="G48" s="68"/>
      <c r="H48" s="68"/>
      <c r="I48" s="58"/>
      <c r="J48" s="58"/>
      <c r="K48" s="58"/>
      <c r="L48" s="58"/>
      <c r="M48" s="64"/>
      <c r="N48" s="58"/>
      <c r="O48" s="58"/>
      <c r="P48" s="58"/>
      <c r="Q48" s="58"/>
      <c r="R48" s="59"/>
      <c r="S48" s="59"/>
      <c r="T48" s="59"/>
      <c r="U48" s="59"/>
      <c r="V48" s="59"/>
      <c r="W48" s="58"/>
      <c r="X48" s="58"/>
      <c r="Y48" s="58"/>
      <c r="Z48" s="58"/>
      <c r="AA48" s="58"/>
      <c r="AB48" s="58"/>
      <c r="AC48" s="58"/>
      <c r="AD48" s="63"/>
      <c r="AE48" s="9" t="str">
        <f t="shared" si="0"/>
        <v>n</v>
      </c>
      <c r="AF48" s="9" t="str">
        <f t="shared" si="1"/>
        <v>n</v>
      </c>
      <c r="AG48" s="14" t="s">
        <v>627</v>
      </c>
      <c r="AH48" s="5" t="s">
        <v>745</v>
      </c>
      <c r="AI48" s="19">
        <v>1</v>
      </c>
    </row>
    <row r="49" spans="1:43" ht="39.6" x14ac:dyDescent="0.3">
      <c r="A49" s="77">
        <v>7716</v>
      </c>
      <c r="B49" s="77" t="s">
        <v>149</v>
      </c>
      <c r="C49" s="77">
        <v>2010</v>
      </c>
      <c r="D49" s="77" t="s">
        <v>150</v>
      </c>
      <c r="E49" s="77" t="s">
        <v>151</v>
      </c>
      <c r="F49" s="77" t="s">
        <v>887</v>
      </c>
      <c r="G49" s="58"/>
      <c r="H49" s="58"/>
      <c r="I49" s="58"/>
      <c r="J49" s="58"/>
      <c r="K49" s="58"/>
      <c r="L49" s="58"/>
      <c r="M49" s="64"/>
      <c r="N49" s="58"/>
      <c r="O49" s="58"/>
      <c r="P49" s="58"/>
      <c r="Q49" s="58"/>
      <c r="R49" s="59"/>
      <c r="S49" s="59"/>
      <c r="T49" s="59"/>
      <c r="U49" s="59"/>
      <c r="V49" s="59"/>
      <c r="W49" s="58"/>
      <c r="X49" s="58"/>
      <c r="Y49" s="58"/>
      <c r="Z49" s="58"/>
      <c r="AA49" s="58"/>
      <c r="AB49" s="58"/>
      <c r="AC49" s="58"/>
      <c r="AD49" s="63"/>
      <c r="AE49" s="9" t="str">
        <f t="shared" si="0"/>
        <v>n</v>
      </c>
      <c r="AF49" s="9" t="str">
        <f t="shared" si="1"/>
        <v>n</v>
      </c>
      <c r="AG49" s="14" t="s">
        <v>627</v>
      </c>
      <c r="AH49" s="5" t="s">
        <v>745</v>
      </c>
      <c r="AI49" s="19">
        <v>1</v>
      </c>
    </row>
    <row r="50" spans="1:43" ht="39.6" x14ac:dyDescent="0.3">
      <c r="A50" s="58">
        <v>2235</v>
      </c>
      <c r="B50" s="58" t="s">
        <v>152</v>
      </c>
      <c r="C50" s="58">
        <v>2005</v>
      </c>
      <c r="D50" s="58" t="s">
        <v>153</v>
      </c>
      <c r="E50" s="58" t="s">
        <v>154</v>
      </c>
      <c r="F50" s="68" t="s">
        <v>890</v>
      </c>
      <c r="G50" s="68"/>
      <c r="H50" s="68"/>
      <c r="I50" s="58"/>
      <c r="J50" s="58"/>
      <c r="K50" s="58"/>
      <c r="L50" s="58"/>
      <c r="M50" s="64"/>
      <c r="N50" s="58"/>
      <c r="O50" s="58"/>
      <c r="P50" s="58"/>
      <c r="Q50" s="58"/>
      <c r="R50" s="59"/>
      <c r="S50" s="59"/>
      <c r="T50" s="59"/>
      <c r="U50" s="59"/>
      <c r="V50" s="59"/>
      <c r="W50" s="58"/>
      <c r="X50" s="58"/>
      <c r="Y50" s="58"/>
      <c r="Z50" s="58"/>
      <c r="AA50" s="58"/>
      <c r="AB50" s="58"/>
      <c r="AC50" s="58"/>
      <c r="AD50" s="63"/>
      <c r="AE50" s="9" t="str">
        <f t="shared" si="0"/>
        <v>n</v>
      </c>
      <c r="AF50" s="9" t="str">
        <f t="shared" si="1"/>
        <v>n</v>
      </c>
      <c r="AG50" s="14" t="s">
        <v>627</v>
      </c>
      <c r="AH50" s="5" t="s">
        <v>745</v>
      </c>
      <c r="AI50" s="19">
        <v>1</v>
      </c>
    </row>
    <row r="51" spans="1:43" ht="66" x14ac:dyDescent="0.3">
      <c r="A51" s="58">
        <v>4263</v>
      </c>
      <c r="B51" s="58" t="s">
        <v>155</v>
      </c>
      <c r="C51" s="58">
        <v>2010</v>
      </c>
      <c r="D51" s="58" t="s">
        <v>156</v>
      </c>
      <c r="E51" s="58" t="s">
        <v>157</v>
      </c>
      <c r="F51" s="68" t="s">
        <v>708</v>
      </c>
      <c r="G51" s="68"/>
      <c r="H51" s="68"/>
      <c r="I51" s="58"/>
      <c r="J51" s="58"/>
      <c r="K51" s="58"/>
      <c r="L51" s="58"/>
      <c r="M51" s="64"/>
      <c r="N51" s="58"/>
      <c r="O51" s="58"/>
      <c r="P51" s="58"/>
      <c r="Q51" s="58"/>
      <c r="R51" s="59"/>
      <c r="S51" s="59"/>
      <c r="T51" s="59"/>
      <c r="U51" s="59"/>
      <c r="V51" s="59"/>
      <c r="W51" s="58"/>
      <c r="X51" s="58"/>
      <c r="Y51" s="58"/>
      <c r="Z51" s="58"/>
      <c r="AA51" s="58"/>
      <c r="AB51" s="58"/>
      <c r="AC51" s="58"/>
      <c r="AD51" s="63"/>
      <c r="AE51" s="9" t="str">
        <f t="shared" si="0"/>
        <v>n</v>
      </c>
      <c r="AF51" s="9" t="str">
        <f t="shared" si="1"/>
        <v>n</v>
      </c>
      <c r="AG51" s="14" t="s">
        <v>627</v>
      </c>
      <c r="AH51" s="5" t="s">
        <v>745</v>
      </c>
      <c r="AI51" s="19">
        <v>1</v>
      </c>
    </row>
    <row r="52" spans="1:43" ht="52.8" x14ac:dyDescent="0.3">
      <c r="A52" s="58">
        <v>5522</v>
      </c>
      <c r="B52" s="58" t="s">
        <v>158</v>
      </c>
      <c r="C52" s="58">
        <v>2014</v>
      </c>
      <c r="D52" s="58" t="s">
        <v>159</v>
      </c>
      <c r="E52" s="58" t="s">
        <v>160</v>
      </c>
      <c r="F52" s="68" t="s">
        <v>708</v>
      </c>
      <c r="G52" s="68"/>
      <c r="H52" s="68"/>
      <c r="I52" s="58"/>
      <c r="J52" s="58"/>
      <c r="K52" s="58"/>
      <c r="L52" s="58"/>
      <c r="M52" s="64"/>
      <c r="N52" s="58"/>
      <c r="O52" s="58"/>
      <c r="P52" s="58"/>
      <c r="Q52" s="58"/>
      <c r="R52" s="59"/>
      <c r="S52" s="59"/>
      <c r="T52" s="59"/>
      <c r="U52" s="59"/>
      <c r="V52" s="59"/>
      <c r="W52" s="58"/>
      <c r="X52" s="58"/>
      <c r="Y52" s="58"/>
      <c r="Z52" s="58"/>
      <c r="AA52" s="58"/>
      <c r="AB52" s="58"/>
      <c r="AC52" s="58"/>
      <c r="AD52" s="63"/>
      <c r="AE52" s="9" t="str">
        <f t="shared" si="0"/>
        <v>n</v>
      </c>
      <c r="AF52" s="9" t="str">
        <f t="shared" si="1"/>
        <v>n</v>
      </c>
      <c r="AG52" s="14" t="s">
        <v>627</v>
      </c>
      <c r="AH52" s="5" t="s">
        <v>745</v>
      </c>
      <c r="AI52" s="19">
        <v>1</v>
      </c>
    </row>
    <row r="53" spans="1:43" ht="171.6" x14ac:dyDescent="0.3">
      <c r="A53" s="58">
        <v>7791</v>
      </c>
      <c r="B53" s="58" t="s">
        <v>161</v>
      </c>
      <c r="C53" s="58">
        <v>2003</v>
      </c>
      <c r="D53" s="58" t="s">
        <v>162</v>
      </c>
      <c r="E53" s="58" t="s">
        <v>163</v>
      </c>
      <c r="F53" s="59" t="s">
        <v>627</v>
      </c>
      <c r="G53" s="58" t="s">
        <v>765</v>
      </c>
      <c r="H53" s="58"/>
      <c r="I53" s="58" t="s">
        <v>709</v>
      </c>
      <c r="J53" s="57" t="s">
        <v>641</v>
      </c>
      <c r="K53" s="57" t="s">
        <v>640</v>
      </c>
      <c r="L53" s="57" t="s">
        <v>642</v>
      </c>
      <c r="M53" s="61" t="s">
        <v>630</v>
      </c>
      <c r="N53" s="58" t="s">
        <v>769</v>
      </c>
      <c r="O53" s="58" t="s">
        <v>891</v>
      </c>
      <c r="P53" s="58" t="s">
        <v>892</v>
      </c>
      <c r="Q53" s="58" t="s">
        <v>795</v>
      </c>
      <c r="R53" s="59"/>
      <c r="S53" s="59" t="s">
        <v>893</v>
      </c>
      <c r="T53" s="59">
        <v>3</v>
      </c>
      <c r="U53" s="59"/>
      <c r="V53" s="59" t="s">
        <v>894</v>
      </c>
      <c r="W53" s="58" t="s">
        <v>639</v>
      </c>
      <c r="X53" s="58" t="s">
        <v>895</v>
      </c>
      <c r="Y53" s="58" t="s">
        <v>896</v>
      </c>
      <c r="Z53" s="58"/>
      <c r="AA53" s="58"/>
      <c r="AB53" s="58" t="s">
        <v>897</v>
      </c>
      <c r="AC53" s="58"/>
      <c r="AD53" s="63"/>
      <c r="AE53" s="9" t="str">
        <f t="shared" si="0"/>
        <v>y</v>
      </c>
      <c r="AF53" s="9" t="str">
        <f t="shared" si="1"/>
        <v>y</v>
      </c>
      <c r="AG53" s="14" t="s">
        <v>627</v>
      </c>
      <c r="AH53" s="5" t="s">
        <v>627</v>
      </c>
      <c r="AI53" s="19" t="s">
        <v>1490</v>
      </c>
      <c r="AJ53" s="24" t="s">
        <v>627</v>
      </c>
      <c r="AK53" s="24" t="s">
        <v>745</v>
      </c>
      <c r="AL53" s="24" t="s">
        <v>627</v>
      </c>
      <c r="AM53" s="24" t="s">
        <v>627</v>
      </c>
      <c r="AN53" s="24" t="s">
        <v>627</v>
      </c>
      <c r="AO53" s="24" t="s">
        <v>745</v>
      </c>
      <c r="AP53" s="24" t="s">
        <v>627</v>
      </c>
      <c r="AQ53" s="28">
        <f>COUNTIF(AJ53:AP53,"y")</f>
        <v>5</v>
      </c>
    </row>
    <row r="54" spans="1:43" ht="343.2" x14ac:dyDescent="0.3">
      <c r="A54" s="78">
        <v>7801</v>
      </c>
      <c r="B54" s="78" t="s">
        <v>898</v>
      </c>
      <c r="C54" s="78">
        <v>2004</v>
      </c>
      <c r="D54" s="78" t="s">
        <v>170</v>
      </c>
      <c r="E54" s="78" t="s">
        <v>171</v>
      </c>
      <c r="F54" s="68" t="s">
        <v>745</v>
      </c>
      <c r="G54" s="78" t="s">
        <v>919</v>
      </c>
      <c r="H54" s="78"/>
      <c r="I54" s="78" t="s">
        <v>1352</v>
      </c>
      <c r="J54" s="78" t="s">
        <v>641</v>
      </c>
      <c r="K54" s="58" t="s">
        <v>640</v>
      </c>
      <c r="L54" s="58" t="s">
        <v>901</v>
      </c>
      <c r="M54" s="64" t="s">
        <v>902</v>
      </c>
      <c r="N54" s="78" t="s">
        <v>769</v>
      </c>
      <c r="O54" s="78" t="s">
        <v>720</v>
      </c>
      <c r="P54" s="78" t="s">
        <v>656</v>
      </c>
      <c r="Q54" s="78" t="s">
        <v>710</v>
      </c>
      <c r="R54" s="68"/>
      <c r="S54" s="68">
        <v>9</v>
      </c>
      <c r="T54" s="68"/>
      <c r="U54" s="68">
        <v>48</v>
      </c>
      <c r="V54" s="68">
        <v>432</v>
      </c>
      <c r="W54" s="78"/>
      <c r="X54" s="58" t="s">
        <v>1353</v>
      </c>
      <c r="Y54" s="58" t="s">
        <v>1354</v>
      </c>
      <c r="Z54" s="58"/>
      <c r="AA54" s="58"/>
      <c r="AB54" s="58"/>
      <c r="AC54" s="58"/>
      <c r="AD54" s="63"/>
      <c r="AE54" s="49" t="str">
        <f t="shared" si="0"/>
        <v>y</v>
      </c>
      <c r="AF54" s="49" t="str">
        <f t="shared" si="1"/>
        <v>y</v>
      </c>
      <c r="AG54" s="45" t="s">
        <v>627</v>
      </c>
      <c r="AH54" s="45" t="s">
        <v>627</v>
      </c>
      <c r="AI54" s="45" t="s">
        <v>1490</v>
      </c>
      <c r="AJ54" s="45" t="s">
        <v>627</v>
      </c>
      <c r="AK54" s="45" t="s">
        <v>745</v>
      </c>
      <c r="AL54" s="45" t="s">
        <v>745</v>
      </c>
      <c r="AM54" s="45" t="s">
        <v>627</v>
      </c>
      <c r="AN54" s="45" t="s">
        <v>745</v>
      </c>
      <c r="AO54" s="45" t="s">
        <v>627</v>
      </c>
      <c r="AP54" s="45" t="s">
        <v>627</v>
      </c>
      <c r="AQ54" s="42">
        <v>4</v>
      </c>
    </row>
    <row r="55" spans="1:43" ht="184.8" x14ac:dyDescent="0.3">
      <c r="A55" s="78"/>
      <c r="B55" s="78"/>
      <c r="C55" s="78"/>
      <c r="D55" s="78"/>
      <c r="E55" s="78"/>
      <c r="F55" s="68"/>
      <c r="G55" s="78"/>
      <c r="H55" s="78"/>
      <c r="I55" s="78"/>
      <c r="J55" s="78"/>
      <c r="K55" s="58" t="s">
        <v>654</v>
      </c>
      <c r="L55" s="58" t="s">
        <v>643</v>
      </c>
      <c r="M55" s="64" t="s">
        <v>655</v>
      </c>
      <c r="N55" s="78"/>
      <c r="O55" s="78"/>
      <c r="P55" s="78"/>
      <c r="Q55" s="78"/>
      <c r="R55" s="68"/>
      <c r="S55" s="68"/>
      <c r="T55" s="68"/>
      <c r="U55" s="68"/>
      <c r="V55" s="68"/>
      <c r="W55" s="78"/>
      <c r="X55" s="58" t="s">
        <v>1459</v>
      </c>
      <c r="Y55" s="58" t="s">
        <v>1355</v>
      </c>
      <c r="Z55" s="58"/>
      <c r="AA55" s="58"/>
      <c r="AB55" s="58"/>
      <c r="AC55" s="58"/>
      <c r="AD55" s="63"/>
      <c r="AE55" s="50"/>
      <c r="AF55" s="50"/>
      <c r="AG55" s="47"/>
      <c r="AH55" s="47"/>
      <c r="AI55" s="47"/>
      <c r="AJ55" s="47"/>
      <c r="AK55" s="47"/>
      <c r="AL55" s="47"/>
      <c r="AM55" s="47"/>
      <c r="AN55" s="47"/>
      <c r="AO55" s="47"/>
      <c r="AP55" s="47"/>
      <c r="AQ55" s="44"/>
    </row>
    <row r="56" spans="1:43" ht="290.39999999999998" x14ac:dyDescent="0.3">
      <c r="A56" s="58">
        <v>247</v>
      </c>
      <c r="B56" s="58" t="s">
        <v>899</v>
      </c>
      <c r="C56" s="58">
        <v>2011</v>
      </c>
      <c r="D56" s="58" t="s">
        <v>172</v>
      </c>
      <c r="E56" s="58" t="s">
        <v>173</v>
      </c>
      <c r="F56" s="59" t="s">
        <v>627</v>
      </c>
      <c r="G56" s="58" t="s">
        <v>900</v>
      </c>
      <c r="H56" s="58"/>
      <c r="I56" s="58" t="s">
        <v>718</v>
      </c>
      <c r="J56" s="58" t="s">
        <v>641</v>
      </c>
      <c r="K56" s="58" t="s">
        <v>640</v>
      </c>
      <c r="L56" s="58" t="s">
        <v>901</v>
      </c>
      <c r="M56" s="64" t="s">
        <v>902</v>
      </c>
      <c r="N56" s="58" t="s">
        <v>769</v>
      </c>
      <c r="O56" s="58" t="s">
        <v>720</v>
      </c>
      <c r="P56" s="58" t="s">
        <v>656</v>
      </c>
      <c r="Q56" s="58" t="s">
        <v>710</v>
      </c>
      <c r="R56" s="59"/>
      <c r="S56" s="59">
        <v>7</v>
      </c>
      <c r="T56" s="59">
        <v>3</v>
      </c>
      <c r="U56" s="59">
        <v>64</v>
      </c>
      <c r="V56" s="59">
        <v>11084</v>
      </c>
      <c r="W56" s="58" t="s">
        <v>639</v>
      </c>
      <c r="X56" s="58" t="s">
        <v>909</v>
      </c>
      <c r="Y56" s="76" t="s">
        <v>906</v>
      </c>
      <c r="Z56" s="76" t="s">
        <v>907</v>
      </c>
      <c r="AA56" s="76" t="s">
        <v>908</v>
      </c>
      <c r="AB56" s="58" t="s">
        <v>903</v>
      </c>
      <c r="AC56" s="58" t="s">
        <v>904</v>
      </c>
      <c r="AD56" s="63" t="s">
        <v>905</v>
      </c>
      <c r="AE56" s="9" t="str">
        <f t="shared" si="0"/>
        <v>y</v>
      </c>
      <c r="AF56" s="9" t="str">
        <f t="shared" si="1"/>
        <v>y</v>
      </c>
      <c r="AG56" s="14" t="s">
        <v>745</v>
      </c>
      <c r="AH56" s="5" t="s">
        <v>627</v>
      </c>
      <c r="AI56" s="19">
        <v>3</v>
      </c>
      <c r="AQ56" s="28"/>
    </row>
    <row r="57" spans="1:43" ht="145.19999999999999" x14ac:dyDescent="0.3">
      <c r="A57" s="58">
        <v>4268</v>
      </c>
      <c r="B57" s="58" t="s">
        <v>164</v>
      </c>
      <c r="C57" s="58">
        <v>2012</v>
      </c>
      <c r="D57" s="58" t="s">
        <v>165</v>
      </c>
      <c r="E57" s="58" t="s">
        <v>166</v>
      </c>
      <c r="F57" s="59" t="s">
        <v>627</v>
      </c>
      <c r="G57" s="58" t="s">
        <v>910</v>
      </c>
      <c r="H57" s="58"/>
      <c r="I57" s="58" t="s">
        <v>911</v>
      </c>
      <c r="J57" s="58" t="s">
        <v>641</v>
      </c>
      <c r="K57" s="58" t="s">
        <v>640</v>
      </c>
      <c r="L57" s="58" t="s">
        <v>901</v>
      </c>
      <c r="M57" s="64" t="s">
        <v>902</v>
      </c>
      <c r="N57" s="58" t="s">
        <v>769</v>
      </c>
      <c r="O57" s="58" t="s">
        <v>720</v>
      </c>
      <c r="P57" s="58" t="s">
        <v>656</v>
      </c>
      <c r="Q57" s="58" t="s">
        <v>710</v>
      </c>
      <c r="R57" s="59">
        <v>4055</v>
      </c>
      <c r="S57" s="59">
        <v>7</v>
      </c>
      <c r="T57" s="59">
        <v>3</v>
      </c>
      <c r="U57" s="59">
        <v>96</v>
      </c>
      <c r="V57" s="59">
        <v>3959</v>
      </c>
      <c r="W57" s="58" t="s">
        <v>639</v>
      </c>
      <c r="X57" s="58" t="s">
        <v>912</v>
      </c>
      <c r="Y57" s="58" t="s">
        <v>913</v>
      </c>
      <c r="Z57" s="58" t="s">
        <v>914</v>
      </c>
      <c r="AA57" s="58" t="s">
        <v>915</v>
      </c>
      <c r="AB57" s="58" t="s">
        <v>916</v>
      </c>
      <c r="AC57" s="58" t="s">
        <v>917</v>
      </c>
      <c r="AD57" s="63" t="s">
        <v>918</v>
      </c>
      <c r="AE57" s="9" t="str">
        <f t="shared" si="0"/>
        <v>y</v>
      </c>
      <c r="AF57" s="9" t="str">
        <f t="shared" si="1"/>
        <v>y</v>
      </c>
      <c r="AG57" s="14" t="s">
        <v>627</v>
      </c>
      <c r="AH57" s="5" t="s">
        <v>627</v>
      </c>
      <c r="AI57" s="19" t="s">
        <v>1490</v>
      </c>
      <c r="AJ57" s="24" t="s">
        <v>627</v>
      </c>
      <c r="AK57" s="24" t="s">
        <v>627</v>
      </c>
      <c r="AL57" s="24" t="s">
        <v>745</v>
      </c>
      <c r="AM57" s="24" t="s">
        <v>627</v>
      </c>
      <c r="AN57" s="24" t="s">
        <v>627</v>
      </c>
      <c r="AO57" s="24" t="s">
        <v>627</v>
      </c>
      <c r="AP57" s="24" t="s">
        <v>627</v>
      </c>
      <c r="AQ57" s="28">
        <f>COUNTIF(AJ57:AP57,"y")</f>
        <v>6</v>
      </c>
    </row>
    <row r="58" spans="1:43" ht="211.2" x14ac:dyDescent="0.3">
      <c r="A58" s="78">
        <v>2474</v>
      </c>
      <c r="B58" s="78" t="s">
        <v>167</v>
      </c>
      <c r="C58" s="79">
        <v>2004</v>
      </c>
      <c r="D58" s="71" t="s">
        <v>168</v>
      </c>
      <c r="E58" s="78" t="s">
        <v>169</v>
      </c>
      <c r="F58" s="68" t="s">
        <v>627</v>
      </c>
      <c r="G58" s="78" t="s">
        <v>919</v>
      </c>
      <c r="H58" s="78" t="s">
        <v>921</v>
      </c>
      <c r="I58" s="78" t="s">
        <v>718</v>
      </c>
      <c r="J58" s="58" t="s">
        <v>641</v>
      </c>
      <c r="K58" s="58" t="s">
        <v>640</v>
      </c>
      <c r="L58" s="58" t="s">
        <v>901</v>
      </c>
      <c r="M58" s="64" t="s">
        <v>902</v>
      </c>
      <c r="N58" s="58" t="s">
        <v>769</v>
      </c>
      <c r="O58" s="58" t="s">
        <v>720</v>
      </c>
      <c r="P58" s="58" t="s">
        <v>656</v>
      </c>
      <c r="Q58" s="58" t="s">
        <v>710</v>
      </c>
      <c r="R58" s="59"/>
      <c r="S58" s="59">
        <v>9</v>
      </c>
      <c r="T58" s="59"/>
      <c r="U58" s="59">
        <v>48</v>
      </c>
      <c r="V58" s="59">
        <v>5339</v>
      </c>
      <c r="W58" s="58" t="s">
        <v>639</v>
      </c>
      <c r="X58" s="58" t="s">
        <v>920</v>
      </c>
      <c r="Y58" s="58" t="s">
        <v>922</v>
      </c>
      <c r="Z58" s="58"/>
      <c r="AA58" s="58"/>
      <c r="AB58" s="58" t="s">
        <v>923</v>
      </c>
      <c r="AC58" s="58" t="s">
        <v>924</v>
      </c>
      <c r="AD58" s="63" t="s">
        <v>925</v>
      </c>
      <c r="AE58" s="49" t="str">
        <f t="shared" si="0"/>
        <v>y</v>
      </c>
      <c r="AF58" s="49" t="str">
        <f t="shared" si="1"/>
        <v>y</v>
      </c>
      <c r="AG58" s="45" t="s">
        <v>745</v>
      </c>
      <c r="AH58" s="45" t="s">
        <v>627</v>
      </c>
      <c r="AI58" s="45">
        <v>3</v>
      </c>
      <c r="AQ58" s="28"/>
    </row>
    <row r="59" spans="1:43" ht="118.8" x14ac:dyDescent="0.3">
      <c r="A59" s="78"/>
      <c r="B59" s="78"/>
      <c r="C59" s="79"/>
      <c r="D59" s="71"/>
      <c r="E59" s="78"/>
      <c r="F59" s="68"/>
      <c r="G59" s="78"/>
      <c r="H59" s="78"/>
      <c r="I59" s="78"/>
      <c r="J59" s="58" t="s">
        <v>641</v>
      </c>
      <c r="K59" s="58" t="s">
        <v>654</v>
      </c>
      <c r="L59" s="58" t="s">
        <v>643</v>
      </c>
      <c r="M59" s="64" t="s">
        <v>655</v>
      </c>
      <c r="N59" s="58" t="s">
        <v>769</v>
      </c>
      <c r="O59" s="58" t="s">
        <v>720</v>
      </c>
      <c r="P59" s="58" t="s">
        <v>656</v>
      </c>
      <c r="Q59" s="58" t="s">
        <v>710</v>
      </c>
      <c r="R59" s="59"/>
      <c r="S59" s="59">
        <v>9</v>
      </c>
      <c r="T59" s="59"/>
      <c r="U59" s="59">
        <v>48</v>
      </c>
      <c r="V59" s="59">
        <v>4235</v>
      </c>
      <c r="W59" s="58" t="s">
        <v>639</v>
      </c>
      <c r="X59" s="58" t="s">
        <v>926</v>
      </c>
      <c r="Y59" s="58" t="s">
        <v>927</v>
      </c>
      <c r="Z59" s="58"/>
      <c r="AA59" s="58"/>
      <c r="AB59" s="58" t="s">
        <v>928</v>
      </c>
      <c r="AC59" s="58" t="s">
        <v>929</v>
      </c>
      <c r="AD59" s="63" t="s">
        <v>930</v>
      </c>
      <c r="AE59" s="51"/>
      <c r="AF59" s="51"/>
      <c r="AG59" s="46"/>
      <c r="AH59" s="46"/>
      <c r="AI59" s="46"/>
      <c r="AQ59" s="28"/>
    </row>
    <row r="60" spans="1:43" ht="52.8" x14ac:dyDescent="0.3">
      <c r="A60" s="78"/>
      <c r="B60" s="78"/>
      <c r="C60" s="79"/>
      <c r="D60" s="71"/>
      <c r="E60" s="78"/>
      <c r="F60" s="68"/>
      <c r="G60" s="78"/>
      <c r="H60" s="78"/>
      <c r="I60" s="78"/>
      <c r="J60" s="58" t="s">
        <v>641</v>
      </c>
      <c r="K60" s="58" t="s">
        <v>931</v>
      </c>
      <c r="L60" s="58" t="s">
        <v>932</v>
      </c>
      <c r="M60" s="64" t="s">
        <v>933</v>
      </c>
      <c r="N60" s="58" t="s">
        <v>936</v>
      </c>
      <c r="O60" s="58" t="s">
        <v>720</v>
      </c>
      <c r="P60" s="58" t="s">
        <v>656</v>
      </c>
      <c r="Q60" s="58" t="s">
        <v>934</v>
      </c>
      <c r="R60" s="59"/>
      <c r="S60" s="59"/>
      <c r="T60" s="59"/>
      <c r="U60" s="59"/>
      <c r="V60" s="59" t="s">
        <v>935</v>
      </c>
      <c r="W60" s="58" t="s">
        <v>639</v>
      </c>
      <c r="X60" s="58" t="s">
        <v>937</v>
      </c>
      <c r="Y60" s="58" t="s">
        <v>938</v>
      </c>
      <c r="Z60" s="58"/>
      <c r="AA60" s="58"/>
      <c r="AB60" s="58" t="s">
        <v>939</v>
      </c>
      <c r="AC60" s="58" t="s">
        <v>940</v>
      </c>
      <c r="AD60" s="63" t="s">
        <v>941</v>
      </c>
      <c r="AE60" s="50"/>
      <c r="AF60" s="50"/>
      <c r="AG60" s="47"/>
      <c r="AH60" s="47"/>
      <c r="AI60" s="47"/>
      <c r="AQ60" s="28"/>
    </row>
    <row r="61" spans="1:43" ht="39.6" x14ac:dyDescent="0.3">
      <c r="A61" s="58">
        <v>7811</v>
      </c>
      <c r="B61" s="58" t="s">
        <v>174</v>
      </c>
      <c r="C61" s="58">
        <v>2008</v>
      </c>
      <c r="D61" s="58" t="s">
        <v>175</v>
      </c>
      <c r="E61" s="58" t="s">
        <v>176</v>
      </c>
      <c r="F61" s="68" t="s">
        <v>950</v>
      </c>
      <c r="G61" s="68"/>
      <c r="H61" s="68"/>
      <c r="I61" s="58"/>
      <c r="J61" s="58"/>
      <c r="K61" s="58"/>
      <c r="L61" s="58"/>
      <c r="M61" s="64"/>
      <c r="N61" s="58"/>
      <c r="O61" s="58"/>
      <c r="P61" s="58"/>
      <c r="Q61" s="58"/>
      <c r="R61" s="59"/>
      <c r="S61" s="59"/>
      <c r="T61" s="59"/>
      <c r="U61" s="59"/>
      <c r="V61" s="59"/>
      <c r="W61" s="58"/>
      <c r="X61" s="58"/>
      <c r="Y61" s="58"/>
      <c r="Z61" s="58"/>
      <c r="AA61" s="58"/>
      <c r="AB61" s="58"/>
      <c r="AC61" s="58"/>
      <c r="AD61" s="63"/>
      <c r="AE61" s="9" t="str">
        <f t="shared" si="0"/>
        <v>n</v>
      </c>
      <c r="AF61" s="9" t="str">
        <f t="shared" si="1"/>
        <v>n</v>
      </c>
      <c r="AG61" s="14" t="s">
        <v>627</v>
      </c>
      <c r="AH61" s="5" t="s">
        <v>745</v>
      </c>
      <c r="AI61" s="19">
        <v>1</v>
      </c>
    </row>
    <row r="62" spans="1:43" ht="66" x14ac:dyDescent="0.3">
      <c r="A62" s="58">
        <v>4280</v>
      </c>
      <c r="B62" s="58" t="s">
        <v>177</v>
      </c>
      <c r="C62" s="58">
        <v>2013</v>
      </c>
      <c r="D62" s="58" t="s">
        <v>178</v>
      </c>
      <c r="E62" s="58" t="s">
        <v>179</v>
      </c>
      <c r="F62" s="59" t="s">
        <v>627</v>
      </c>
      <c r="G62" s="58" t="s">
        <v>942</v>
      </c>
      <c r="H62" s="58"/>
      <c r="I62" s="58" t="s">
        <v>943</v>
      </c>
      <c r="J62" s="58" t="s">
        <v>696</v>
      </c>
      <c r="K62" s="58" t="s">
        <v>944</v>
      </c>
      <c r="L62" s="58" t="s">
        <v>695</v>
      </c>
      <c r="M62" s="64" t="s">
        <v>693</v>
      </c>
      <c r="N62" s="58" t="s">
        <v>945</v>
      </c>
      <c r="O62" s="58" t="s">
        <v>720</v>
      </c>
      <c r="P62" s="58" t="s">
        <v>656</v>
      </c>
      <c r="Q62" s="58" t="s">
        <v>795</v>
      </c>
      <c r="R62" s="59"/>
      <c r="S62" s="59">
        <v>5</v>
      </c>
      <c r="T62" s="59"/>
      <c r="U62" s="59"/>
      <c r="V62" s="59">
        <v>288</v>
      </c>
      <c r="W62" s="58" t="s">
        <v>639</v>
      </c>
      <c r="X62" s="58" t="s">
        <v>946</v>
      </c>
      <c r="Y62" s="58" t="s">
        <v>947</v>
      </c>
      <c r="Z62" s="58"/>
      <c r="AA62" s="58"/>
      <c r="AB62" s="58" t="s">
        <v>948</v>
      </c>
      <c r="AC62" s="58"/>
      <c r="AD62" s="63"/>
      <c r="AE62" s="9" t="str">
        <f t="shared" si="0"/>
        <v>y</v>
      </c>
      <c r="AF62" s="9" t="str">
        <f t="shared" si="1"/>
        <v>y</v>
      </c>
      <c r="AG62" s="14" t="s">
        <v>745</v>
      </c>
      <c r="AH62" s="5" t="s">
        <v>745</v>
      </c>
      <c r="AI62" s="19">
        <v>2</v>
      </c>
    </row>
    <row r="63" spans="1:43" ht="26.4" x14ac:dyDescent="0.3">
      <c r="A63" s="58">
        <v>257</v>
      </c>
      <c r="B63" s="58" t="s">
        <v>180</v>
      </c>
      <c r="C63" s="58">
        <v>2009</v>
      </c>
      <c r="D63" s="58" t="s">
        <v>181</v>
      </c>
      <c r="E63" s="58" t="s">
        <v>182</v>
      </c>
      <c r="F63" s="68" t="s">
        <v>949</v>
      </c>
      <c r="G63" s="68"/>
      <c r="H63" s="68"/>
      <c r="I63" s="58"/>
      <c r="J63" s="58"/>
      <c r="K63" s="58"/>
      <c r="L63" s="58"/>
      <c r="M63" s="64"/>
      <c r="N63" s="58"/>
      <c r="O63" s="58"/>
      <c r="P63" s="58"/>
      <c r="Q63" s="58"/>
      <c r="R63" s="59"/>
      <c r="S63" s="59"/>
      <c r="T63" s="59"/>
      <c r="U63" s="59"/>
      <c r="V63" s="59"/>
      <c r="W63" s="58"/>
      <c r="X63" s="58"/>
      <c r="Y63" s="58"/>
      <c r="Z63" s="58"/>
      <c r="AA63" s="58"/>
      <c r="AB63" s="58"/>
      <c r="AC63" s="58"/>
      <c r="AD63" s="63"/>
      <c r="AE63" s="9" t="str">
        <f t="shared" si="0"/>
        <v>n</v>
      </c>
      <c r="AF63" s="9" t="str">
        <f t="shared" si="1"/>
        <v>n</v>
      </c>
      <c r="AG63" s="14" t="s">
        <v>627</v>
      </c>
      <c r="AH63" s="5" t="s">
        <v>745</v>
      </c>
      <c r="AI63" s="19">
        <v>1</v>
      </c>
    </row>
    <row r="64" spans="1:43" ht="26.4" x14ac:dyDescent="0.3">
      <c r="A64" s="58">
        <v>123</v>
      </c>
      <c r="B64" s="58" t="s">
        <v>183</v>
      </c>
      <c r="C64" s="58">
        <v>2013</v>
      </c>
      <c r="D64" s="58" t="s">
        <v>184</v>
      </c>
      <c r="E64" s="58" t="s">
        <v>185</v>
      </c>
      <c r="F64" s="68" t="s">
        <v>949</v>
      </c>
      <c r="G64" s="68"/>
      <c r="H64" s="68"/>
      <c r="I64" s="58"/>
      <c r="J64" s="58"/>
      <c r="K64" s="58"/>
      <c r="L64" s="58"/>
      <c r="M64" s="64"/>
      <c r="N64" s="58"/>
      <c r="O64" s="58"/>
      <c r="P64" s="58"/>
      <c r="Q64" s="58"/>
      <c r="R64" s="59"/>
      <c r="S64" s="59"/>
      <c r="T64" s="59"/>
      <c r="U64" s="59"/>
      <c r="V64" s="59"/>
      <c r="W64" s="58"/>
      <c r="X64" s="58"/>
      <c r="Y64" s="58"/>
      <c r="Z64" s="58"/>
      <c r="AA64" s="58"/>
      <c r="AB64" s="58"/>
      <c r="AC64" s="58"/>
      <c r="AD64" s="63"/>
      <c r="AE64" s="9" t="str">
        <f t="shared" si="0"/>
        <v>n</v>
      </c>
      <c r="AF64" s="9" t="str">
        <f t="shared" si="1"/>
        <v>n</v>
      </c>
      <c r="AG64" s="14" t="s">
        <v>745</v>
      </c>
      <c r="AH64" s="5" t="s">
        <v>745</v>
      </c>
      <c r="AI64" s="19">
        <v>0</v>
      </c>
    </row>
    <row r="65" spans="1:43" ht="106.2" x14ac:dyDescent="0.3">
      <c r="A65" s="58">
        <v>556</v>
      </c>
      <c r="B65" s="58" t="s">
        <v>186</v>
      </c>
      <c r="C65" s="58">
        <v>2002</v>
      </c>
      <c r="D65" s="58" t="s">
        <v>187</v>
      </c>
      <c r="E65" s="58" t="s">
        <v>188</v>
      </c>
      <c r="F65" s="59" t="s">
        <v>627</v>
      </c>
      <c r="G65" s="58" t="s">
        <v>765</v>
      </c>
      <c r="H65" s="58"/>
      <c r="I65" s="58" t="s">
        <v>951</v>
      </c>
      <c r="J65" s="57" t="s">
        <v>641</v>
      </c>
      <c r="K65" s="60" t="s">
        <v>640</v>
      </c>
      <c r="L65" s="57" t="s">
        <v>642</v>
      </c>
      <c r="M65" s="61" t="s">
        <v>630</v>
      </c>
      <c r="N65" s="58" t="s">
        <v>952</v>
      </c>
      <c r="O65" s="58" t="s">
        <v>720</v>
      </c>
      <c r="P65" s="58" t="s">
        <v>664</v>
      </c>
      <c r="Q65" s="58" t="s">
        <v>710</v>
      </c>
      <c r="R65" s="59"/>
      <c r="S65" s="59" t="s">
        <v>953</v>
      </c>
      <c r="T65" s="59">
        <v>3</v>
      </c>
      <c r="U65" s="59">
        <v>30</v>
      </c>
      <c r="V65" s="59" t="s">
        <v>954</v>
      </c>
      <c r="W65" s="58" t="s">
        <v>639</v>
      </c>
      <c r="X65" s="58" t="s">
        <v>955</v>
      </c>
      <c r="Y65" s="58" t="s">
        <v>956</v>
      </c>
      <c r="Z65" s="58"/>
      <c r="AA65" s="58"/>
      <c r="AB65" s="58" t="s">
        <v>957</v>
      </c>
      <c r="AC65" s="58" t="s">
        <v>958</v>
      </c>
      <c r="AD65" s="63"/>
      <c r="AE65" s="9" t="str">
        <f t="shared" si="0"/>
        <v>y</v>
      </c>
      <c r="AF65" s="9" t="str">
        <f t="shared" si="1"/>
        <v>y</v>
      </c>
      <c r="AG65" s="14" t="s">
        <v>627</v>
      </c>
      <c r="AH65" s="5" t="s">
        <v>745</v>
      </c>
      <c r="AI65" s="19">
        <v>3</v>
      </c>
    </row>
    <row r="66" spans="1:43" ht="52.8" x14ac:dyDescent="0.3">
      <c r="A66" s="77">
        <v>4290</v>
      </c>
      <c r="B66" s="77" t="s">
        <v>189</v>
      </c>
      <c r="C66" s="77">
        <v>2011</v>
      </c>
      <c r="D66" s="77" t="s">
        <v>190</v>
      </c>
      <c r="E66" s="77" t="s">
        <v>191</v>
      </c>
      <c r="F66" s="77" t="s">
        <v>887</v>
      </c>
      <c r="G66" s="58"/>
      <c r="H66" s="58"/>
      <c r="I66" s="58"/>
      <c r="J66" s="58"/>
      <c r="K66" s="58"/>
      <c r="L66" s="58"/>
      <c r="M66" s="64"/>
      <c r="N66" s="58"/>
      <c r="O66" s="58"/>
      <c r="P66" s="58"/>
      <c r="Q66" s="58"/>
      <c r="R66" s="59"/>
      <c r="S66" s="59"/>
      <c r="T66" s="59"/>
      <c r="U66" s="59"/>
      <c r="V66" s="59"/>
      <c r="W66" s="58"/>
      <c r="X66" s="58"/>
      <c r="Y66" s="58"/>
      <c r="Z66" s="58"/>
      <c r="AA66" s="58"/>
      <c r="AB66" s="58"/>
      <c r="AC66" s="58"/>
      <c r="AD66" s="63"/>
      <c r="AE66" s="9" t="str">
        <f t="shared" si="0"/>
        <v>n</v>
      </c>
      <c r="AF66" s="9" t="str">
        <f t="shared" si="1"/>
        <v>n</v>
      </c>
      <c r="AG66" s="14" t="s">
        <v>627</v>
      </c>
      <c r="AH66" s="5" t="s">
        <v>745</v>
      </c>
      <c r="AI66" s="19">
        <v>1</v>
      </c>
    </row>
    <row r="67" spans="1:43" ht="66" x14ac:dyDescent="0.3">
      <c r="A67" s="58">
        <v>7859</v>
      </c>
      <c r="B67" s="58" t="s">
        <v>192</v>
      </c>
      <c r="C67" s="58">
        <v>2004</v>
      </c>
      <c r="D67" s="58" t="s">
        <v>193</v>
      </c>
      <c r="E67" s="58" t="s">
        <v>194</v>
      </c>
      <c r="F67" s="68" t="s">
        <v>708</v>
      </c>
      <c r="G67" s="68"/>
      <c r="H67" s="68"/>
      <c r="I67" s="58"/>
      <c r="J67" s="58"/>
      <c r="K67" s="58"/>
      <c r="L67" s="58"/>
      <c r="M67" s="64"/>
      <c r="N67" s="58"/>
      <c r="O67" s="58"/>
      <c r="P67" s="58"/>
      <c r="Q67" s="58"/>
      <c r="R67" s="59"/>
      <c r="S67" s="59"/>
      <c r="T67" s="59"/>
      <c r="U67" s="59"/>
      <c r="V67" s="59"/>
      <c r="W67" s="58"/>
      <c r="X67" s="58"/>
      <c r="Y67" s="58"/>
      <c r="Z67" s="58"/>
      <c r="AA67" s="58"/>
      <c r="AB67" s="58"/>
      <c r="AC67" s="58"/>
      <c r="AD67" s="63"/>
      <c r="AE67" s="9" t="str">
        <f t="shared" ref="AE67:AE130" si="2">IF(OR(M67="Helicoverpa armigera",M67="Ostrinia nubilalis",M67="Autographa gamma",M67="Agrotis ipsilon",M67="Sesamia nonagrioides",M67="Mamestra brassicae",M67="Diabrotica virgifera virgifera"),"y","n")</f>
        <v>n</v>
      </c>
      <c r="AF67" s="9" t="str">
        <f t="shared" si="1"/>
        <v>n</v>
      </c>
      <c r="AG67" s="14" t="s">
        <v>627</v>
      </c>
      <c r="AH67" s="5" t="s">
        <v>745</v>
      </c>
      <c r="AI67" s="19">
        <v>1</v>
      </c>
    </row>
    <row r="68" spans="1:43" ht="39.6" x14ac:dyDescent="0.3">
      <c r="A68" s="58">
        <v>2045</v>
      </c>
      <c r="B68" s="58" t="s">
        <v>195</v>
      </c>
      <c r="C68" s="58">
        <v>2006</v>
      </c>
      <c r="D68" s="58" t="s">
        <v>196</v>
      </c>
      <c r="E68" s="58" t="s">
        <v>197</v>
      </c>
      <c r="F68" s="68" t="s">
        <v>708</v>
      </c>
      <c r="G68" s="68"/>
      <c r="H68" s="68"/>
      <c r="I68" s="58"/>
      <c r="J68" s="58"/>
      <c r="K68" s="58"/>
      <c r="L68" s="58"/>
      <c r="M68" s="64"/>
      <c r="N68" s="58"/>
      <c r="O68" s="58"/>
      <c r="P68" s="58"/>
      <c r="Q68" s="58"/>
      <c r="R68" s="59"/>
      <c r="S68" s="59"/>
      <c r="T68" s="59"/>
      <c r="U68" s="59"/>
      <c r="V68" s="59"/>
      <c r="W68" s="58"/>
      <c r="X68" s="58"/>
      <c r="Y68" s="58"/>
      <c r="Z68" s="58"/>
      <c r="AA68" s="58"/>
      <c r="AB68" s="58"/>
      <c r="AC68" s="58"/>
      <c r="AD68" s="63"/>
      <c r="AE68" s="9" t="str">
        <f t="shared" si="2"/>
        <v>n</v>
      </c>
      <c r="AF68" s="9" t="str">
        <f t="shared" si="1"/>
        <v>n</v>
      </c>
      <c r="AG68" s="14" t="s">
        <v>627</v>
      </c>
      <c r="AH68" s="5" t="s">
        <v>745</v>
      </c>
      <c r="AI68" s="19">
        <v>1</v>
      </c>
    </row>
    <row r="69" spans="1:43" ht="52.8" x14ac:dyDescent="0.3">
      <c r="A69" s="58">
        <v>1299</v>
      </c>
      <c r="B69" s="58" t="s">
        <v>201</v>
      </c>
      <c r="C69" s="58">
        <v>2009</v>
      </c>
      <c r="D69" s="58" t="s">
        <v>202</v>
      </c>
      <c r="E69" s="58" t="s">
        <v>203</v>
      </c>
      <c r="F69" s="68" t="s">
        <v>708</v>
      </c>
      <c r="G69" s="68"/>
      <c r="H69" s="68"/>
      <c r="I69" s="58"/>
      <c r="J69" s="58"/>
      <c r="K69" s="58"/>
      <c r="L69" s="58"/>
      <c r="M69" s="64"/>
      <c r="N69" s="58"/>
      <c r="O69" s="58"/>
      <c r="P69" s="58"/>
      <c r="Q69" s="58"/>
      <c r="R69" s="59"/>
      <c r="S69" s="59"/>
      <c r="T69" s="59"/>
      <c r="U69" s="59"/>
      <c r="V69" s="59"/>
      <c r="W69" s="58"/>
      <c r="X69" s="58"/>
      <c r="Y69" s="58"/>
      <c r="Z69" s="58"/>
      <c r="AA69" s="58"/>
      <c r="AB69" s="58"/>
      <c r="AC69" s="58"/>
      <c r="AD69" s="63"/>
      <c r="AE69" s="9" t="str">
        <f t="shared" si="2"/>
        <v>n</v>
      </c>
      <c r="AF69" s="9" t="str">
        <f t="shared" ref="AF69:AF132" si="3">IF(OR(ISNUMBER(FIND("LC",X69)),ISNUMBER(FIND("EC",X69))),"y","n")</f>
        <v>n</v>
      </c>
      <c r="AG69" s="14" t="s">
        <v>627</v>
      </c>
      <c r="AH69" s="5" t="s">
        <v>745</v>
      </c>
      <c r="AI69" s="19">
        <v>1</v>
      </c>
    </row>
    <row r="70" spans="1:43" ht="39.6" x14ac:dyDescent="0.3">
      <c r="A70" s="58">
        <v>1019</v>
      </c>
      <c r="B70" s="58" t="s">
        <v>198</v>
      </c>
      <c r="C70" s="58">
        <v>2010</v>
      </c>
      <c r="D70" s="58" t="s">
        <v>199</v>
      </c>
      <c r="E70" s="58" t="s">
        <v>200</v>
      </c>
      <c r="F70" s="68" t="s">
        <v>708</v>
      </c>
      <c r="G70" s="68"/>
      <c r="H70" s="68"/>
      <c r="I70" s="58"/>
      <c r="J70" s="58"/>
      <c r="K70" s="58"/>
      <c r="L70" s="58"/>
      <c r="M70" s="64"/>
      <c r="N70" s="58"/>
      <c r="O70" s="58"/>
      <c r="P70" s="58"/>
      <c r="Q70" s="58"/>
      <c r="R70" s="59"/>
      <c r="S70" s="59"/>
      <c r="T70" s="59"/>
      <c r="U70" s="59"/>
      <c r="V70" s="59"/>
      <c r="W70" s="58"/>
      <c r="X70" s="58"/>
      <c r="Y70" s="58"/>
      <c r="Z70" s="58"/>
      <c r="AA70" s="58"/>
      <c r="AB70" s="58"/>
      <c r="AC70" s="58"/>
      <c r="AD70" s="63"/>
      <c r="AE70" s="9" t="str">
        <f t="shared" si="2"/>
        <v>n</v>
      </c>
      <c r="AF70" s="9" t="str">
        <f t="shared" si="3"/>
        <v>n</v>
      </c>
      <c r="AG70" s="14" t="s">
        <v>627</v>
      </c>
      <c r="AH70" s="5" t="s">
        <v>745</v>
      </c>
      <c r="AI70" s="19">
        <v>1</v>
      </c>
    </row>
    <row r="71" spans="1:43" ht="52.8" x14ac:dyDescent="0.3">
      <c r="A71" s="58">
        <v>141</v>
      </c>
      <c r="B71" s="58" t="s">
        <v>204</v>
      </c>
      <c r="C71" s="58">
        <v>2011</v>
      </c>
      <c r="D71" s="58" t="s">
        <v>205</v>
      </c>
      <c r="E71" s="58" t="s">
        <v>206</v>
      </c>
      <c r="F71" s="68" t="s">
        <v>708</v>
      </c>
      <c r="G71" s="68"/>
      <c r="H71" s="68"/>
      <c r="I71" s="58"/>
      <c r="J71" s="58"/>
      <c r="K71" s="58"/>
      <c r="L71" s="58"/>
      <c r="M71" s="64"/>
      <c r="N71" s="58"/>
      <c r="O71" s="58"/>
      <c r="P71" s="58"/>
      <c r="Q71" s="58"/>
      <c r="R71" s="59"/>
      <c r="S71" s="59"/>
      <c r="T71" s="59"/>
      <c r="U71" s="59"/>
      <c r="V71" s="59"/>
      <c r="W71" s="58"/>
      <c r="X71" s="58"/>
      <c r="Y71" s="58"/>
      <c r="Z71" s="58"/>
      <c r="AA71" s="58"/>
      <c r="AB71" s="58"/>
      <c r="AC71" s="58"/>
      <c r="AD71" s="63"/>
      <c r="AE71" s="9" t="str">
        <f t="shared" si="2"/>
        <v>n</v>
      </c>
      <c r="AF71" s="9" t="str">
        <f t="shared" si="3"/>
        <v>n</v>
      </c>
      <c r="AG71" s="14" t="s">
        <v>627</v>
      </c>
      <c r="AH71" s="5" t="s">
        <v>745</v>
      </c>
      <c r="AI71" s="19">
        <v>1</v>
      </c>
    </row>
    <row r="72" spans="1:43" ht="158.4" x14ac:dyDescent="0.3">
      <c r="A72" s="78"/>
      <c r="B72" s="78" t="s">
        <v>1450</v>
      </c>
      <c r="C72" s="78">
        <v>2011</v>
      </c>
      <c r="D72" s="78" t="s">
        <v>1421</v>
      </c>
      <c r="E72" s="78" t="s">
        <v>1422</v>
      </c>
      <c r="F72" s="68" t="s">
        <v>627</v>
      </c>
      <c r="G72" s="59" t="s">
        <v>1423</v>
      </c>
      <c r="H72" s="80" t="s">
        <v>1451</v>
      </c>
      <c r="I72" s="78" t="s">
        <v>1202</v>
      </c>
      <c r="J72" s="78" t="s">
        <v>641</v>
      </c>
      <c r="K72" s="78" t="s">
        <v>654</v>
      </c>
      <c r="L72" s="78" t="s">
        <v>643</v>
      </c>
      <c r="M72" s="81" t="s">
        <v>655</v>
      </c>
      <c r="N72" s="58" t="s">
        <v>1424</v>
      </c>
      <c r="O72" s="78" t="s">
        <v>720</v>
      </c>
      <c r="P72" s="78" t="s">
        <v>656</v>
      </c>
      <c r="Q72" s="78" t="s">
        <v>710</v>
      </c>
      <c r="R72" s="59"/>
      <c r="S72" s="59">
        <v>6</v>
      </c>
      <c r="T72" s="59">
        <v>4</v>
      </c>
      <c r="U72" s="59" t="s">
        <v>644</v>
      </c>
      <c r="V72" s="59">
        <v>4928</v>
      </c>
      <c r="W72" s="78" t="s">
        <v>639</v>
      </c>
      <c r="X72" s="58" t="s">
        <v>1426</v>
      </c>
      <c r="Y72" s="58" t="s">
        <v>1427</v>
      </c>
      <c r="Z72" s="58" t="s">
        <v>1428</v>
      </c>
      <c r="AA72" s="58" t="s">
        <v>1429</v>
      </c>
      <c r="AB72" s="58" t="s">
        <v>1430</v>
      </c>
      <c r="AC72" s="58" t="s">
        <v>1431</v>
      </c>
      <c r="AD72" s="63" t="s">
        <v>1432</v>
      </c>
      <c r="AE72" s="49" t="str">
        <f t="shared" si="2"/>
        <v>y</v>
      </c>
      <c r="AF72" s="49" t="str">
        <f t="shared" si="3"/>
        <v>y</v>
      </c>
      <c r="AG72" s="45" t="s">
        <v>627</v>
      </c>
      <c r="AH72" s="45" t="s">
        <v>627</v>
      </c>
      <c r="AI72" s="45" t="s">
        <v>1490</v>
      </c>
      <c r="AJ72" s="45" t="s">
        <v>627</v>
      </c>
      <c r="AK72" s="45" t="s">
        <v>745</v>
      </c>
      <c r="AL72" s="45" t="s">
        <v>745</v>
      </c>
      <c r="AM72" s="45" t="s">
        <v>627</v>
      </c>
      <c r="AN72" s="45" t="s">
        <v>627</v>
      </c>
      <c r="AO72" s="45" t="s">
        <v>627</v>
      </c>
      <c r="AP72" s="45" t="s">
        <v>627</v>
      </c>
      <c r="AQ72" s="42">
        <f>COUNTIF(AJ72:AP72,"y")</f>
        <v>5</v>
      </c>
    </row>
    <row r="73" spans="1:43" ht="369.6" x14ac:dyDescent="0.3">
      <c r="A73" s="78"/>
      <c r="B73" s="78"/>
      <c r="C73" s="78"/>
      <c r="D73" s="78"/>
      <c r="E73" s="78"/>
      <c r="F73" s="68"/>
      <c r="G73" s="59" t="s">
        <v>942</v>
      </c>
      <c r="H73" s="80"/>
      <c r="I73" s="78"/>
      <c r="J73" s="78"/>
      <c r="K73" s="78"/>
      <c r="L73" s="78"/>
      <c r="M73" s="81"/>
      <c r="N73" s="58" t="s">
        <v>1425</v>
      </c>
      <c r="O73" s="78"/>
      <c r="P73" s="78"/>
      <c r="Q73" s="78"/>
      <c r="R73" s="59"/>
      <c r="S73" s="59">
        <v>5</v>
      </c>
      <c r="T73" s="59">
        <v>6</v>
      </c>
      <c r="U73" s="59" t="s">
        <v>644</v>
      </c>
      <c r="V73" s="59">
        <v>18975</v>
      </c>
      <c r="W73" s="78"/>
      <c r="X73" s="58" t="s">
        <v>1433</v>
      </c>
      <c r="Y73" s="58" t="s">
        <v>1434</v>
      </c>
      <c r="Z73" s="58" t="s">
        <v>1435</v>
      </c>
      <c r="AA73" s="58" t="s">
        <v>1436</v>
      </c>
      <c r="AB73" s="58" t="s">
        <v>1437</v>
      </c>
      <c r="AC73" s="58" t="s">
        <v>1438</v>
      </c>
      <c r="AD73" s="63" t="s">
        <v>1439</v>
      </c>
      <c r="AE73" s="50"/>
      <c r="AF73" s="50"/>
      <c r="AG73" s="47"/>
      <c r="AH73" s="47"/>
      <c r="AI73" s="47"/>
      <c r="AJ73" s="47"/>
      <c r="AK73" s="47"/>
      <c r="AL73" s="47"/>
      <c r="AM73" s="47"/>
      <c r="AN73" s="47"/>
      <c r="AO73" s="47"/>
      <c r="AP73" s="47"/>
      <c r="AQ73" s="44"/>
    </row>
    <row r="74" spans="1:43" ht="39.6" x14ac:dyDescent="0.3">
      <c r="A74" s="58">
        <v>4298</v>
      </c>
      <c r="B74" s="58" t="s">
        <v>210</v>
      </c>
      <c r="C74" s="58">
        <v>2011</v>
      </c>
      <c r="D74" s="58" t="s">
        <v>211</v>
      </c>
      <c r="E74" s="58" t="s">
        <v>212</v>
      </c>
      <c r="F74" s="68" t="s">
        <v>959</v>
      </c>
      <c r="G74" s="68"/>
      <c r="H74" s="68"/>
      <c r="I74" s="58"/>
      <c r="J74" s="58"/>
      <c r="K74" s="58"/>
      <c r="L74" s="58"/>
      <c r="M74" s="64"/>
      <c r="N74" s="58"/>
      <c r="O74" s="58"/>
      <c r="P74" s="58"/>
      <c r="Q74" s="58"/>
      <c r="R74" s="59"/>
      <c r="S74" s="59"/>
      <c r="T74" s="59"/>
      <c r="U74" s="59"/>
      <c r="V74" s="59"/>
      <c r="W74" s="58"/>
      <c r="X74" s="58"/>
      <c r="Y74" s="58"/>
      <c r="Z74" s="58"/>
      <c r="AA74" s="58"/>
      <c r="AB74" s="58"/>
      <c r="AC74" s="58"/>
      <c r="AD74" s="63"/>
      <c r="AE74" s="9" t="str">
        <f t="shared" si="2"/>
        <v>n</v>
      </c>
      <c r="AF74" s="9" t="str">
        <f t="shared" si="3"/>
        <v>n</v>
      </c>
      <c r="AG74" s="14" t="s">
        <v>627</v>
      </c>
      <c r="AH74" s="5" t="s">
        <v>745</v>
      </c>
      <c r="AI74" s="19">
        <v>1</v>
      </c>
    </row>
    <row r="75" spans="1:43" ht="66" x14ac:dyDescent="0.3">
      <c r="A75" s="58">
        <v>4301</v>
      </c>
      <c r="B75" s="58" t="s">
        <v>216</v>
      </c>
      <c r="C75" s="58">
        <v>2014</v>
      </c>
      <c r="D75" s="58" t="s">
        <v>217</v>
      </c>
      <c r="E75" s="58" t="s">
        <v>218</v>
      </c>
      <c r="F75" s="68" t="s">
        <v>959</v>
      </c>
      <c r="G75" s="68"/>
      <c r="H75" s="68"/>
      <c r="I75" s="58"/>
      <c r="J75" s="58"/>
      <c r="K75" s="58"/>
      <c r="L75" s="58"/>
      <c r="M75" s="64"/>
      <c r="N75" s="58"/>
      <c r="O75" s="58"/>
      <c r="P75" s="58"/>
      <c r="Q75" s="58"/>
      <c r="R75" s="59"/>
      <c r="S75" s="59"/>
      <c r="T75" s="59"/>
      <c r="U75" s="59"/>
      <c r="V75" s="59"/>
      <c r="W75" s="58"/>
      <c r="X75" s="58"/>
      <c r="Y75" s="58"/>
      <c r="Z75" s="58"/>
      <c r="AA75" s="58"/>
      <c r="AB75" s="58"/>
      <c r="AC75" s="58"/>
      <c r="AD75" s="63"/>
      <c r="AE75" s="9" t="str">
        <f t="shared" si="2"/>
        <v>n</v>
      </c>
      <c r="AF75" s="9" t="str">
        <f t="shared" si="3"/>
        <v>n</v>
      </c>
      <c r="AG75" s="14" t="s">
        <v>627</v>
      </c>
      <c r="AH75" s="5" t="s">
        <v>745</v>
      </c>
      <c r="AI75" s="19">
        <v>1</v>
      </c>
    </row>
    <row r="76" spans="1:43" ht="39.6" x14ac:dyDescent="0.3">
      <c r="A76" s="58">
        <v>7875</v>
      </c>
      <c r="B76" s="58" t="s">
        <v>207</v>
      </c>
      <c r="C76" s="58">
        <v>2012</v>
      </c>
      <c r="D76" s="58" t="s">
        <v>208</v>
      </c>
      <c r="E76" s="58" t="s">
        <v>209</v>
      </c>
      <c r="F76" s="68" t="s">
        <v>959</v>
      </c>
      <c r="G76" s="68"/>
      <c r="H76" s="68"/>
      <c r="I76" s="58"/>
      <c r="J76" s="58"/>
      <c r="K76" s="58"/>
      <c r="L76" s="58"/>
      <c r="M76" s="64"/>
      <c r="N76" s="58"/>
      <c r="O76" s="58"/>
      <c r="P76" s="58"/>
      <c r="Q76" s="58"/>
      <c r="R76" s="59"/>
      <c r="S76" s="59"/>
      <c r="T76" s="59"/>
      <c r="U76" s="59"/>
      <c r="V76" s="59"/>
      <c r="W76" s="58"/>
      <c r="X76" s="58"/>
      <c r="Y76" s="58"/>
      <c r="Z76" s="58"/>
      <c r="AA76" s="58"/>
      <c r="AB76" s="58"/>
      <c r="AC76" s="58"/>
      <c r="AD76" s="63"/>
      <c r="AE76" s="9" t="str">
        <f t="shared" si="2"/>
        <v>n</v>
      </c>
      <c r="AF76" s="9" t="str">
        <f t="shared" si="3"/>
        <v>n</v>
      </c>
      <c r="AG76" s="14" t="s">
        <v>627</v>
      </c>
      <c r="AH76" s="5" t="s">
        <v>745</v>
      </c>
      <c r="AI76" s="19">
        <v>1</v>
      </c>
    </row>
    <row r="77" spans="1:43" ht="39.6" x14ac:dyDescent="0.3">
      <c r="A77" s="58">
        <v>106</v>
      </c>
      <c r="B77" s="58" t="s">
        <v>213</v>
      </c>
      <c r="C77" s="58">
        <v>2012</v>
      </c>
      <c r="D77" s="58" t="s">
        <v>214</v>
      </c>
      <c r="E77" s="58" t="s">
        <v>215</v>
      </c>
      <c r="F77" s="68" t="s">
        <v>959</v>
      </c>
      <c r="G77" s="68"/>
      <c r="H77" s="68"/>
      <c r="I77" s="58"/>
      <c r="J77" s="58"/>
      <c r="K77" s="82"/>
      <c r="L77" s="58"/>
      <c r="M77" s="64"/>
      <c r="N77" s="58"/>
      <c r="O77" s="58"/>
      <c r="P77" s="58"/>
      <c r="Q77" s="58"/>
      <c r="R77" s="59"/>
      <c r="S77" s="59"/>
      <c r="T77" s="59"/>
      <c r="U77" s="59"/>
      <c r="V77" s="59"/>
      <c r="W77" s="58"/>
      <c r="X77" s="58"/>
      <c r="Y77" s="58"/>
      <c r="Z77" s="58"/>
      <c r="AA77" s="58"/>
      <c r="AB77" s="58"/>
      <c r="AC77" s="58"/>
      <c r="AD77" s="63"/>
      <c r="AE77" s="9" t="str">
        <f t="shared" si="2"/>
        <v>n</v>
      </c>
      <c r="AF77" s="9" t="str">
        <f t="shared" si="3"/>
        <v>n</v>
      </c>
      <c r="AG77" s="14" t="s">
        <v>627</v>
      </c>
      <c r="AH77" s="5" t="s">
        <v>745</v>
      </c>
      <c r="AI77" s="19">
        <v>1</v>
      </c>
    </row>
    <row r="78" spans="1:43" ht="66" x14ac:dyDescent="0.3">
      <c r="A78" s="78">
        <v>3066</v>
      </c>
      <c r="B78" s="78" t="s">
        <v>219</v>
      </c>
      <c r="C78" s="78">
        <v>2000</v>
      </c>
      <c r="D78" s="78" t="s">
        <v>220</v>
      </c>
      <c r="E78" s="78" t="s">
        <v>221</v>
      </c>
      <c r="F78" s="68" t="s">
        <v>627</v>
      </c>
      <c r="G78" s="78" t="s">
        <v>919</v>
      </c>
      <c r="H78" s="78"/>
      <c r="I78" s="78" t="s">
        <v>718</v>
      </c>
      <c r="J78" s="58" t="s">
        <v>641</v>
      </c>
      <c r="K78" s="58" t="s">
        <v>640</v>
      </c>
      <c r="L78" s="58" t="s">
        <v>901</v>
      </c>
      <c r="M78" s="64" t="s">
        <v>902</v>
      </c>
      <c r="N78" s="58" t="s">
        <v>769</v>
      </c>
      <c r="O78" s="58" t="s">
        <v>638</v>
      </c>
      <c r="P78" s="58" t="s">
        <v>656</v>
      </c>
      <c r="Q78" s="58" t="s">
        <v>710</v>
      </c>
      <c r="R78" s="59"/>
      <c r="S78" s="59">
        <v>9</v>
      </c>
      <c r="T78" s="59">
        <v>1</v>
      </c>
      <c r="U78" s="59">
        <v>48</v>
      </c>
      <c r="V78" s="59">
        <v>1869</v>
      </c>
      <c r="W78" s="58" t="s">
        <v>639</v>
      </c>
      <c r="X78" s="58" t="s">
        <v>960</v>
      </c>
      <c r="Y78" s="58" t="s">
        <v>962</v>
      </c>
      <c r="Z78" s="58" t="s">
        <v>963</v>
      </c>
      <c r="AA78" s="58" t="s">
        <v>966</v>
      </c>
      <c r="AB78" s="58" t="s">
        <v>968</v>
      </c>
      <c r="AC78" s="58" t="s">
        <v>971</v>
      </c>
      <c r="AD78" s="63" t="s">
        <v>972</v>
      </c>
      <c r="AE78" s="49" t="str">
        <f t="shared" si="2"/>
        <v>y</v>
      </c>
      <c r="AF78" s="49" t="str">
        <f t="shared" si="3"/>
        <v>y</v>
      </c>
      <c r="AG78" s="45" t="s">
        <v>745</v>
      </c>
      <c r="AH78" s="45" t="s">
        <v>627</v>
      </c>
      <c r="AI78" s="45">
        <v>3</v>
      </c>
      <c r="AQ78" s="28"/>
    </row>
    <row r="79" spans="1:43" ht="39.6" x14ac:dyDescent="0.3">
      <c r="A79" s="78"/>
      <c r="B79" s="78"/>
      <c r="C79" s="78"/>
      <c r="D79" s="78"/>
      <c r="E79" s="78"/>
      <c r="F79" s="68"/>
      <c r="G79" s="78"/>
      <c r="H79" s="78"/>
      <c r="I79" s="78"/>
      <c r="J79" s="58" t="s">
        <v>641</v>
      </c>
      <c r="K79" s="58" t="s">
        <v>654</v>
      </c>
      <c r="L79" s="58" t="s">
        <v>643</v>
      </c>
      <c r="M79" s="64" t="s">
        <v>655</v>
      </c>
      <c r="N79" s="58" t="s">
        <v>769</v>
      </c>
      <c r="O79" s="58" t="s">
        <v>638</v>
      </c>
      <c r="P79" s="58" t="s">
        <v>656</v>
      </c>
      <c r="Q79" s="58" t="s">
        <v>710</v>
      </c>
      <c r="R79" s="59"/>
      <c r="S79" s="59">
        <v>9</v>
      </c>
      <c r="T79" s="59">
        <v>3</v>
      </c>
      <c r="U79" s="59">
        <v>48</v>
      </c>
      <c r="V79" s="59">
        <v>858</v>
      </c>
      <c r="W79" s="58" t="s">
        <v>639</v>
      </c>
      <c r="X79" s="58" t="s">
        <v>961</v>
      </c>
      <c r="Y79" s="58" t="s">
        <v>965</v>
      </c>
      <c r="Z79" s="58" t="s">
        <v>964</v>
      </c>
      <c r="AA79" s="58" t="s">
        <v>967</v>
      </c>
      <c r="AB79" s="58" t="s">
        <v>969</v>
      </c>
      <c r="AC79" s="58" t="s">
        <v>970</v>
      </c>
      <c r="AD79" s="63" t="s">
        <v>973</v>
      </c>
      <c r="AE79" s="50"/>
      <c r="AF79" s="50"/>
      <c r="AG79" s="47"/>
      <c r="AH79" s="47"/>
      <c r="AI79" s="47"/>
      <c r="AQ79" s="28"/>
    </row>
    <row r="80" spans="1:43" ht="52.8" x14ac:dyDescent="0.3">
      <c r="A80" s="58">
        <v>1273</v>
      </c>
      <c r="B80" s="58" t="s">
        <v>222</v>
      </c>
      <c r="C80" s="58">
        <v>2009</v>
      </c>
      <c r="D80" s="58" t="s">
        <v>223</v>
      </c>
      <c r="E80" s="58" t="s">
        <v>224</v>
      </c>
      <c r="F80" s="68" t="s">
        <v>974</v>
      </c>
      <c r="G80" s="68"/>
      <c r="H80" s="68"/>
      <c r="I80" s="58"/>
      <c r="J80" s="58"/>
      <c r="K80" s="58"/>
      <c r="L80" s="58"/>
      <c r="M80" s="64"/>
      <c r="N80" s="58"/>
      <c r="O80" s="58"/>
      <c r="P80" s="58"/>
      <c r="Q80" s="58"/>
      <c r="R80" s="59"/>
      <c r="S80" s="59"/>
      <c r="T80" s="59"/>
      <c r="U80" s="59"/>
      <c r="V80" s="59"/>
      <c r="W80" s="58"/>
      <c r="X80" s="58"/>
      <c r="Y80" s="58"/>
      <c r="Z80" s="58"/>
      <c r="AA80" s="58"/>
      <c r="AB80" s="58"/>
      <c r="AC80" s="58"/>
      <c r="AD80" s="63"/>
      <c r="AE80" s="9" t="str">
        <f t="shared" si="2"/>
        <v>n</v>
      </c>
      <c r="AF80" s="9" t="str">
        <f t="shared" si="3"/>
        <v>n</v>
      </c>
      <c r="AG80" s="14" t="s">
        <v>627</v>
      </c>
      <c r="AH80" s="5" t="s">
        <v>745</v>
      </c>
      <c r="AI80" s="19">
        <v>1</v>
      </c>
    </row>
    <row r="81" spans="1:43" ht="66" x14ac:dyDescent="0.3">
      <c r="A81" s="58">
        <v>3056</v>
      </c>
      <c r="B81" s="58" t="s">
        <v>225</v>
      </c>
      <c r="C81" s="58">
        <v>2000</v>
      </c>
      <c r="D81" s="58" t="s">
        <v>226</v>
      </c>
      <c r="E81" s="58" t="s">
        <v>227</v>
      </c>
      <c r="F81" s="68" t="s">
        <v>708</v>
      </c>
      <c r="G81" s="68"/>
      <c r="H81" s="68"/>
      <c r="I81" s="58"/>
      <c r="J81" s="57"/>
      <c r="K81" s="60"/>
      <c r="L81" s="57"/>
      <c r="M81" s="61"/>
      <c r="N81" s="58"/>
      <c r="O81" s="58"/>
      <c r="P81" s="58"/>
      <c r="Q81" s="58"/>
      <c r="R81" s="59"/>
      <c r="S81" s="66"/>
      <c r="T81" s="59"/>
      <c r="U81" s="59"/>
      <c r="V81" s="59"/>
      <c r="W81" s="58"/>
      <c r="X81" s="58"/>
      <c r="Y81" s="58"/>
      <c r="Z81" s="58"/>
      <c r="AA81" s="58"/>
      <c r="AB81" s="58"/>
      <c r="AC81" s="58"/>
      <c r="AD81" s="63"/>
      <c r="AE81" s="9" t="str">
        <f t="shared" si="2"/>
        <v>n</v>
      </c>
      <c r="AF81" s="9" t="str">
        <f t="shared" si="3"/>
        <v>n</v>
      </c>
      <c r="AG81" s="14" t="s">
        <v>627</v>
      </c>
      <c r="AH81" s="5" t="s">
        <v>745</v>
      </c>
      <c r="AI81" s="19">
        <v>1</v>
      </c>
    </row>
    <row r="82" spans="1:43" ht="52.8" x14ac:dyDescent="0.3">
      <c r="A82" s="58">
        <v>1808</v>
      </c>
      <c r="B82" s="58" t="s">
        <v>236</v>
      </c>
      <c r="C82" s="58">
        <v>2007</v>
      </c>
      <c r="D82" s="58" t="s">
        <v>237</v>
      </c>
      <c r="E82" s="58" t="s">
        <v>238</v>
      </c>
      <c r="F82" s="68" t="s">
        <v>708</v>
      </c>
      <c r="G82" s="68"/>
      <c r="H82" s="68"/>
      <c r="I82" s="58"/>
      <c r="J82" s="58"/>
      <c r="K82" s="58"/>
      <c r="L82" s="58"/>
      <c r="M82" s="64"/>
      <c r="N82" s="58"/>
      <c r="O82" s="58"/>
      <c r="P82" s="58"/>
      <c r="Q82" s="58"/>
      <c r="R82" s="59"/>
      <c r="S82" s="59"/>
      <c r="T82" s="59"/>
      <c r="U82" s="59"/>
      <c r="V82" s="59"/>
      <c r="W82" s="58"/>
      <c r="X82" s="58"/>
      <c r="Y82" s="58"/>
      <c r="Z82" s="58"/>
      <c r="AA82" s="58"/>
      <c r="AB82" s="58"/>
      <c r="AC82" s="58"/>
      <c r="AD82" s="63"/>
      <c r="AE82" s="9" t="str">
        <f t="shared" si="2"/>
        <v>n</v>
      </c>
      <c r="AF82" s="9" t="str">
        <f t="shared" si="3"/>
        <v>n</v>
      </c>
      <c r="AG82" s="14" t="s">
        <v>745</v>
      </c>
      <c r="AH82" s="5" t="s">
        <v>745</v>
      </c>
      <c r="AI82" s="19">
        <v>0</v>
      </c>
    </row>
    <row r="83" spans="1:43" ht="250.8" x14ac:dyDescent="0.3">
      <c r="A83" s="58">
        <v>2298</v>
      </c>
      <c r="B83" s="58" t="s">
        <v>228</v>
      </c>
      <c r="C83" s="58">
        <v>2004</v>
      </c>
      <c r="D83" s="58" t="s">
        <v>229</v>
      </c>
      <c r="E83" s="58" t="s">
        <v>230</v>
      </c>
      <c r="F83" s="59" t="s">
        <v>627</v>
      </c>
      <c r="G83" s="58" t="s">
        <v>765</v>
      </c>
      <c r="H83" s="58"/>
      <c r="I83" s="58" t="s">
        <v>1381</v>
      </c>
      <c r="J83" s="57" t="s">
        <v>641</v>
      </c>
      <c r="K83" s="60" t="s">
        <v>640</v>
      </c>
      <c r="L83" s="57" t="s">
        <v>642</v>
      </c>
      <c r="M83" s="61" t="s">
        <v>630</v>
      </c>
      <c r="N83" s="58" t="s">
        <v>769</v>
      </c>
      <c r="O83" s="58" t="s">
        <v>720</v>
      </c>
      <c r="P83" s="58" t="s">
        <v>664</v>
      </c>
      <c r="Q83" s="58" t="s">
        <v>975</v>
      </c>
      <c r="R83" s="59"/>
      <c r="S83" s="59">
        <v>6</v>
      </c>
      <c r="T83" s="66" t="s">
        <v>976</v>
      </c>
      <c r="U83" s="59" t="s">
        <v>977</v>
      </c>
      <c r="V83" s="59" t="s">
        <v>978</v>
      </c>
      <c r="W83" s="58" t="s">
        <v>639</v>
      </c>
      <c r="X83" s="58" t="s">
        <v>979</v>
      </c>
      <c r="Y83" s="58" t="s">
        <v>980</v>
      </c>
      <c r="Z83" s="58"/>
      <c r="AA83" s="58"/>
      <c r="AB83" s="58" t="s">
        <v>981</v>
      </c>
      <c r="AC83" s="58"/>
      <c r="AD83" s="63"/>
      <c r="AE83" s="9" t="str">
        <f t="shared" si="2"/>
        <v>y</v>
      </c>
      <c r="AF83" s="9" t="str">
        <f t="shared" si="3"/>
        <v>y</v>
      </c>
      <c r="AG83" s="14" t="s">
        <v>627</v>
      </c>
      <c r="AH83" s="5" t="s">
        <v>627</v>
      </c>
      <c r="AI83" s="19" t="s">
        <v>1490</v>
      </c>
      <c r="AJ83" s="24" t="s">
        <v>627</v>
      </c>
      <c r="AK83" s="24" t="s">
        <v>745</v>
      </c>
      <c r="AL83" s="24" t="s">
        <v>627</v>
      </c>
      <c r="AM83" s="24" t="s">
        <v>627</v>
      </c>
      <c r="AN83" s="24" t="s">
        <v>627</v>
      </c>
      <c r="AO83" s="24" t="s">
        <v>627</v>
      </c>
      <c r="AP83" s="24" t="s">
        <v>627</v>
      </c>
      <c r="AQ83" s="28">
        <f>COUNTIF(AJ83:AP83,"y")</f>
        <v>6</v>
      </c>
    </row>
    <row r="84" spans="1:43" ht="330" x14ac:dyDescent="0.3">
      <c r="A84" s="58">
        <v>7</v>
      </c>
      <c r="B84" s="58" t="s">
        <v>233</v>
      </c>
      <c r="C84" s="58">
        <v>2007</v>
      </c>
      <c r="D84" s="58" t="s">
        <v>234</v>
      </c>
      <c r="E84" s="58" t="s">
        <v>235</v>
      </c>
      <c r="F84" s="59" t="s">
        <v>627</v>
      </c>
      <c r="G84" s="58" t="s">
        <v>765</v>
      </c>
      <c r="H84" s="58" t="s">
        <v>982</v>
      </c>
      <c r="I84" s="58" t="s">
        <v>983</v>
      </c>
      <c r="J84" s="57" t="s">
        <v>641</v>
      </c>
      <c r="K84" s="60" t="s">
        <v>640</v>
      </c>
      <c r="L84" s="57" t="s">
        <v>642</v>
      </c>
      <c r="M84" s="61" t="s">
        <v>630</v>
      </c>
      <c r="N84" s="58" t="s">
        <v>769</v>
      </c>
      <c r="O84" s="58" t="s">
        <v>720</v>
      </c>
      <c r="P84" s="58"/>
      <c r="Q84" s="58" t="s">
        <v>975</v>
      </c>
      <c r="R84" s="59"/>
      <c r="S84" s="59"/>
      <c r="T84" s="59"/>
      <c r="U84" s="59"/>
      <c r="V84" s="59"/>
      <c r="W84" s="58"/>
      <c r="X84" s="58" t="s">
        <v>984</v>
      </c>
      <c r="Y84" s="58" t="s">
        <v>985</v>
      </c>
      <c r="Z84" s="58"/>
      <c r="AA84" s="58"/>
      <c r="AB84" s="58" t="s">
        <v>986</v>
      </c>
      <c r="AC84" s="58"/>
      <c r="AD84" s="63"/>
      <c r="AE84" s="9" t="str">
        <f t="shared" si="2"/>
        <v>y</v>
      </c>
      <c r="AF84" s="9" t="str">
        <f t="shared" si="3"/>
        <v>y</v>
      </c>
      <c r="AG84" s="14" t="s">
        <v>627</v>
      </c>
      <c r="AH84" s="5" t="s">
        <v>627</v>
      </c>
      <c r="AI84" s="19" t="s">
        <v>1490</v>
      </c>
      <c r="AJ84" s="24" t="s">
        <v>627</v>
      </c>
      <c r="AK84" s="24" t="s">
        <v>745</v>
      </c>
      <c r="AL84" s="24" t="s">
        <v>745</v>
      </c>
      <c r="AM84" s="24" t="s">
        <v>745</v>
      </c>
      <c r="AN84" s="24" t="s">
        <v>745</v>
      </c>
      <c r="AO84" s="24" t="s">
        <v>745</v>
      </c>
      <c r="AP84" s="24" t="s">
        <v>627</v>
      </c>
      <c r="AQ84" s="28">
        <f>COUNTIF(AJ84:AP84,"y")</f>
        <v>2</v>
      </c>
    </row>
    <row r="85" spans="1:43" ht="330" x14ac:dyDescent="0.3">
      <c r="A85" s="78">
        <v>528</v>
      </c>
      <c r="B85" s="78" t="s">
        <v>239</v>
      </c>
      <c r="C85" s="68">
        <v>2008</v>
      </c>
      <c r="D85" s="78" t="s">
        <v>240</v>
      </c>
      <c r="E85" s="78" t="s">
        <v>241</v>
      </c>
      <c r="F85" s="68" t="s">
        <v>627</v>
      </c>
      <c r="G85" s="78" t="s">
        <v>765</v>
      </c>
      <c r="H85" s="78"/>
      <c r="I85" s="78" t="s">
        <v>987</v>
      </c>
      <c r="J85" s="83" t="s">
        <v>641</v>
      </c>
      <c r="K85" s="84" t="s">
        <v>640</v>
      </c>
      <c r="L85" s="83" t="s">
        <v>642</v>
      </c>
      <c r="M85" s="85" t="s">
        <v>630</v>
      </c>
      <c r="N85" s="78" t="s">
        <v>769</v>
      </c>
      <c r="O85" s="78" t="s">
        <v>720</v>
      </c>
      <c r="P85" s="78" t="s">
        <v>664</v>
      </c>
      <c r="Q85" s="78" t="s">
        <v>975</v>
      </c>
      <c r="R85" s="68"/>
      <c r="S85" s="68" t="s">
        <v>988</v>
      </c>
      <c r="T85" s="86" t="s">
        <v>976</v>
      </c>
      <c r="U85" s="68" t="s">
        <v>977</v>
      </c>
      <c r="V85" s="68" t="s">
        <v>989</v>
      </c>
      <c r="W85" s="78" t="s">
        <v>639</v>
      </c>
      <c r="X85" s="58" t="s">
        <v>990</v>
      </c>
      <c r="Y85" s="58" t="s">
        <v>991</v>
      </c>
      <c r="Z85" s="58" t="s">
        <v>992</v>
      </c>
      <c r="AA85" s="58" t="s">
        <v>993</v>
      </c>
      <c r="AB85" s="58" t="s">
        <v>994</v>
      </c>
      <c r="AC85" s="58" t="s">
        <v>995</v>
      </c>
      <c r="AD85" s="63"/>
      <c r="AE85" s="49" t="str">
        <f t="shared" si="2"/>
        <v>y</v>
      </c>
      <c r="AF85" s="49" t="str">
        <f t="shared" si="3"/>
        <v>y</v>
      </c>
      <c r="AG85" s="45" t="s">
        <v>627</v>
      </c>
      <c r="AH85" s="45" t="s">
        <v>627</v>
      </c>
      <c r="AI85" s="45" t="s">
        <v>1490</v>
      </c>
      <c r="AJ85" s="45" t="s">
        <v>627</v>
      </c>
      <c r="AK85" s="45" t="s">
        <v>745</v>
      </c>
      <c r="AL85" s="45" t="s">
        <v>627</v>
      </c>
      <c r="AM85" s="45" t="s">
        <v>627</v>
      </c>
      <c r="AN85" s="45" t="s">
        <v>627</v>
      </c>
      <c r="AO85" s="45" t="s">
        <v>745</v>
      </c>
      <c r="AP85" s="45" t="s">
        <v>627</v>
      </c>
      <c r="AQ85" s="42">
        <v>5</v>
      </c>
    </row>
    <row r="86" spans="1:43" ht="343.2" x14ac:dyDescent="0.3">
      <c r="A86" s="78"/>
      <c r="B86" s="78"/>
      <c r="C86" s="68"/>
      <c r="D86" s="78"/>
      <c r="E86" s="78"/>
      <c r="F86" s="68"/>
      <c r="G86" s="78"/>
      <c r="H86" s="78"/>
      <c r="I86" s="78"/>
      <c r="J86" s="83"/>
      <c r="K86" s="84"/>
      <c r="L86" s="83"/>
      <c r="M86" s="85"/>
      <c r="N86" s="78"/>
      <c r="O86" s="78"/>
      <c r="P86" s="78"/>
      <c r="Q86" s="78"/>
      <c r="R86" s="68"/>
      <c r="S86" s="68"/>
      <c r="T86" s="86"/>
      <c r="U86" s="68"/>
      <c r="V86" s="68"/>
      <c r="W86" s="78"/>
      <c r="X86" s="58" t="s">
        <v>996</v>
      </c>
      <c r="Y86" s="58" t="s">
        <v>997</v>
      </c>
      <c r="Z86" s="58" t="s">
        <v>998</v>
      </c>
      <c r="AA86" s="58" t="s">
        <v>999</v>
      </c>
      <c r="AB86" s="58" t="s">
        <v>1000</v>
      </c>
      <c r="AC86" s="58" t="s">
        <v>1001</v>
      </c>
      <c r="AD86" s="63"/>
      <c r="AE86" s="51"/>
      <c r="AF86" s="51"/>
      <c r="AG86" s="46"/>
      <c r="AH86" s="46"/>
      <c r="AI86" s="46"/>
      <c r="AJ86" s="46"/>
      <c r="AK86" s="46"/>
      <c r="AL86" s="46"/>
      <c r="AM86" s="46"/>
      <c r="AN86" s="46"/>
      <c r="AO86" s="46"/>
      <c r="AP86" s="46"/>
      <c r="AQ86" s="43"/>
    </row>
    <row r="87" spans="1:43" ht="303.60000000000002" x14ac:dyDescent="0.3">
      <c r="A87" s="78"/>
      <c r="B87" s="78"/>
      <c r="C87" s="68"/>
      <c r="D87" s="78"/>
      <c r="E87" s="78"/>
      <c r="F87" s="68"/>
      <c r="G87" s="78"/>
      <c r="H87" s="78"/>
      <c r="I87" s="78"/>
      <c r="J87" s="83"/>
      <c r="K87" s="84"/>
      <c r="L87" s="83"/>
      <c r="M87" s="85"/>
      <c r="N87" s="78"/>
      <c r="O87" s="78"/>
      <c r="P87" s="78"/>
      <c r="Q87" s="78"/>
      <c r="R87" s="68"/>
      <c r="S87" s="68"/>
      <c r="T87" s="86"/>
      <c r="U87" s="68"/>
      <c r="V87" s="68"/>
      <c r="W87" s="78"/>
      <c r="X87" s="58" t="s">
        <v>1002</v>
      </c>
      <c r="Y87" s="58" t="s">
        <v>1003</v>
      </c>
      <c r="Z87" s="58" t="s">
        <v>1004</v>
      </c>
      <c r="AA87" s="58" t="s">
        <v>1005</v>
      </c>
      <c r="AB87" s="58" t="s">
        <v>1032</v>
      </c>
      <c r="AC87" s="58" t="s">
        <v>1006</v>
      </c>
      <c r="AD87" s="63"/>
      <c r="AE87" s="50"/>
      <c r="AF87" s="50"/>
      <c r="AG87" s="47"/>
      <c r="AH87" s="47"/>
      <c r="AI87" s="47"/>
      <c r="AJ87" s="47"/>
      <c r="AK87" s="47"/>
      <c r="AL87" s="47"/>
      <c r="AM87" s="47"/>
      <c r="AN87" s="47"/>
      <c r="AO87" s="47"/>
      <c r="AP87" s="47"/>
      <c r="AQ87" s="44"/>
    </row>
    <row r="88" spans="1:43" ht="52.8" x14ac:dyDescent="0.3">
      <c r="A88" s="77">
        <v>7952</v>
      </c>
      <c r="B88" s="77" t="s">
        <v>231</v>
      </c>
      <c r="C88" s="77">
        <v>2004</v>
      </c>
      <c r="D88" s="77" t="s">
        <v>232</v>
      </c>
      <c r="E88" s="77" t="s">
        <v>725</v>
      </c>
      <c r="F88" s="77" t="s">
        <v>887</v>
      </c>
      <c r="G88" s="58"/>
      <c r="H88" s="58"/>
      <c r="I88" s="58" t="s">
        <v>709</v>
      </c>
      <c r="J88" s="57" t="s">
        <v>641</v>
      </c>
      <c r="K88" s="60" t="s">
        <v>640</v>
      </c>
      <c r="L88" s="57" t="s">
        <v>642</v>
      </c>
      <c r="M88" s="61" t="s">
        <v>630</v>
      </c>
      <c r="N88" s="58" t="s">
        <v>769</v>
      </c>
      <c r="O88" s="58" t="s">
        <v>720</v>
      </c>
      <c r="P88" s="58"/>
      <c r="Q88" s="58" t="s">
        <v>975</v>
      </c>
      <c r="R88" s="59"/>
      <c r="S88" s="59"/>
      <c r="T88" s="59"/>
      <c r="U88" s="59"/>
      <c r="V88" s="59"/>
      <c r="W88" s="58"/>
      <c r="X88" s="58"/>
      <c r="Y88" s="58"/>
      <c r="Z88" s="58"/>
      <c r="AA88" s="58"/>
      <c r="AB88" s="58"/>
      <c r="AC88" s="58"/>
      <c r="AD88" s="63"/>
      <c r="AE88" s="9" t="str">
        <f t="shared" si="2"/>
        <v>y</v>
      </c>
      <c r="AF88" s="9" t="str">
        <f t="shared" si="3"/>
        <v>n</v>
      </c>
      <c r="AG88" s="14" t="s">
        <v>627</v>
      </c>
      <c r="AH88" s="5" t="s">
        <v>627</v>
      </c>
      <c r="AI88" s="19">
        <v>3</v>
      </c>
    </row>
    <row r="89" spans="1:43" ht="52.8" x14ac:dyDescent="0.3">
      <c r="A89" s="58">
        <v>2212</v>
      </c>
      <c r="B89" s="58" t="s">
        <v>242</v>
      </c>
      <c r="C89" s="58">
        <v>2005</v>
      </c>
      <c r="D89" s="58" t="s">
        <v>243</v>
      </c>
      <c r="E89" s="58" t="s">
        <v>244</v>
      </c>
      <c r="F89" s="59" t="s">
        <v>627</v>
      </c>
      <c r="G89" s="58" t="s">
        <v>628</v>
      </c>
      <c r="H89" s="58"/>
      <c r="I89" s="58" t="s">
        <v>709</v>
      </c>
      <c r="J89" s="57" t="s">
        <v>641</v>
      </c>
      <c r="K89" s="60" t="s">
        <v>640</v>
      </c>
      <c r="L89" s="57" t="s">
        <v>642</v>
      </c>
      <c r="M89" s="61" t="s">
        <v>630</v>
      </c>
      <c r="N89" s="58" t="s">
        <v>1007</v>
      </c>
      <c r="O89" s="58" t="s">
        <v>1008</v>
      </c>
      <c r="P89" s="58" t="s">
        <v>664</v>
      </c>
      <c r="Q89" s="58" t="s">
        <v>754</v>
      </c>
      <c r="R89" s="59"/>
      <c r="S89" s="59"/>
      <c r="T89" s="59"/>
      <c r="U89" s="59"/>
      <c r="V89" s="59"/>
      <c r="W89" s="58" t="s">
        <v>639</v>
      </c>
      <c r="X89" s="58" t="s">
        <v>1009</v>
      </c>
      <c r="Y89" s="58" t="s">
        <v>1010</v>
      </c>
      <c r="Z89" s="58" t="s">
        <v>1011</v>
      </c>
      <c r="AA89" s="58" t="s">
        <v>1012</v>
      </c>
      <c r="AB89" s="76" t="s">
        <v>1014</v>
      </c>
      <c r="AC89" s="58" t="s">
        <v>1013</v>
      </c>
      <c r="AD89" s="63"/>
      <c r="AE89" s="9" t="str">
        <f t="shared" si="2"/>
        <v>y</v>
      </c>
      <c r="AF89" s="9" t="str">
        <f t="shared" si="3"/>
        <v>y</v>
      </c>
      <c r="AG89" s="14" t="s">
        <v>627</v>
      </c>
      <c r="AH89" s="5" t="s">
        <v>745</v>
      </c>
      <c r="AI89" s="19">
        <v>3</v>
      </c>
    </row>
    <row r="90" spans="1:43" ht="132" x14ac:dyDescent="0.3">
      <c r="A90" s="58">
        <v>1097</v>
      </c>
      <c r="B90" s="58" t="s">
        <v>245</v>
      </c>
      <c r="C90" s="58">
        <v>2010</v>
      </c>
      <c r="D90" s="58" t="s">
        <v>246</v>
      </c>
      <c r="E90" s="58" t="s">
        <v>247</v>
      </c>
      <c r="F90" s="59" t="s">
        <v>627</v>
      </c>
      <c r="G90" s="58" t="s">
        <v>628</v>
      </c>
      <c r="H90" s="58"/>
      <c r="I90" s="58" t="s">
        <v>709</v>
      </c>
      <c r="J90" s="57" t="s">
        <v>641</v>
      </c>
      <c r="K90" s="60" t="s">
        <v>640</v>
      </c>
      <c r="L90" s="57" t="s">
        <v>642</v>
      </c>
      <c r="M90" s="61" t="s">
        <v>630</v>
      </c>
      <c r="N90" s="58" t="s">
        <v>1007</v>
      </c>
      <c r="O90" s="58" t="s">
        <v>1015</v>
      </c>
      <c r="P90" s="58" t="s">
        <v>1018</v>
      </c>
      <c r="Q90" s="58" t="s">
        <v>1017</v>
      </c>
      <c r="R90" s="59"/>
      <c r="S90" s="59">
        <v>6</v>
      </c>
      <c r="T90" s="59"/>
      <c r="U90" s="59"/>
      <c r="V90" s="59">
        <v>180</v>
      </c>
      <c r="W90" s="58" t="s">
        <v>639</v>
      </c>
      <c r="X90" s="58" t="s">
        <v>1016</v>
      </c>
      <c r="Y90" s="58" t="s">
        <v>1019</v>
      </c>
      <c r="Z90" s="58" t="s">
        <v>1020</v>
      </c>
      <c r="AA90" s="58" t="s">
        <v>1021</v>
      </c>
      <c r="AB90" s="58" t="s">
        <v>1022</v>
      </c>
      <c r="AC90" s="58" t="s">
        <v>1023</v>
      </c>
      <c r="AD90" s="63"/>
      <c r="AE90" s="9" t="str">
        <f t="shared" si="2"/>
        <v>y</v>
      </c>
      <c r="AF90" s="9" t="str">
        <f t="shared" si="3"/>
        <v>y</v>
      </c>
      <c r="AG90" s="14" t="s">
        <v>627</v>
      </c>
      <c r="AH90" s="5" t="s">
        <v>745</v>
      </c>
      <c r="AI90" s="19">
        <v>3</v>
      </c>
    </row>
    <row r="91" spans="1:43" ht="52.8" x14ac:dyDescent="0.3">
      <c r="A91" s="58">
        <v>7169</v>
      </c>
      <c r="B91" s="58" t="s">
        <v>248</v>
      </c>
      <c r="C91" s="58">
        <v>2011</v>
      </c>
      <c r="D91" s="58" t="s">
        <v>249</v>
      </c>
      <c r="E91" s="58" t="s">
        <v>250</v>
      </c>
      <c r="F91" s="68" t="s">
        <v>974</v>
      </c>
      <c r="G91" s="68"/>
      <c r="H91" s="68"/>
      <c r="I91" s="58"/>
      <c r="J91" s="58"/>
      <c r="K91" s="58"/>
      <c r="L91" s="58"/>
      <c r="M91" s="64"/>
      <c r="N91" s="58"/>
      <c r="O91" s="58"/>
      <c r="P91" s="58"/>
      <c r="Q91" s="58"/>
      <c r="R91" s="59"/>
      <c r="S91" s="59"/>
      <c r="T91" s="59"/>
      <c r="U91" s="59"/>
      <c r="V91" s="59"/>
      <c r="W91" s="58"/>
      <c r="X91" s="58"/>
      <c r="Y91" s="58"/>
      <c r="Z91" s="58"/>
      <c r="AA91" s="58"/>
      <c r="AB91" s="58"/>
      <c r="AC91" s="58"/>
      <c r="AD91" s="63"/>
      <c r="AE91" s="9" t="str">
        <f t="shared" si="2"/>
        <v>n</v>
      </c>
      <c r="AF91" s="9" t="str">
        <f t="shared" si="3"/>
        <v>n</v>
      </c>
      <c r="AG91" s="14" t="s">
        <v>627</v>
      </c>
      <c r="AH91" s="5" t="s">
        <v>745</v>
      </c>
      <c r="AI91" s="19">
        <v>1</v>
      </c>
    </row>
    <row r="92" spans="1:43" ht="26.4" x14ac:dyDescent="0.3">
      <c r="A92" s="58">
        <v>4355</v>
      </c>
      <c r="B92" s="58" t="s">
        <v>251</v>
      </c>
      <c r="C92" s="58">
        <v>2011</v>
      </c>
      <c r="D92" s="58" t="s">
        <v>252</v>
      </c>
      <c r="E92" s="58" t="s">
        <v>253</v>
      </c>
      <c r="F92" s="68" t="s">
        <v>708</v>
      </c>
      <c r="G92" s="68"/>
      <c r="H92" s="68"/>
      <c r="I92" s="58"/>
      <c r="J92" s="58"/>
      <c r="K92" s="58"/>
      <c r="L92" s="58"/>
      <c r="M92" s="64"/>
      <c r="N92" s="58"/>
      <c r="O92" s="58"/>
      <c r="P92" s="58"/>
      <c r="Q92" s="58"/>
      <c r="R92" s="59"/>
      <c r="S92" s="59"/>
      <c r="T92" s="59"/>
      <c r="U92" s="59"/>
      <c r="V92" s="59"/>
      <c r="W92" s="58"/>
      <c r="X92" s="58"/>
      <c r="Y92" s="58"/>
      <c r="Z92" s="58"/>
      <c r="AA92" s="58"/>
      <c r="AB92" s="58"/>
      <c r="AC92" s="58"/>
      <c r="AD92" s="63"/>
      <c r="AE92" s="9" t="str">
        <f t="shared" si="2"/>
        <v>n</v>
      </c>
      <c r="AF92" s="9" t="str">
        <f t="shared" si="3"/>
        <v>n</v>
      </c>
      <c r="AG92" s="14" t="s">
        <v>745</v>
      </c>
      <c r="AH92" s="5" t="s">
        <v>745</v>
      </c>
      <c r="AI92" s="19">
        <v>0</v>
      </c>
    </row>
    <row r="93" spans="1:43" ht="66" x14ac:dyDescent="0.3">
      <c r="A93" s="58">
        <v>401</v>
      </c>
      <c r="B93" s="58" t="s">
        <v>254</v>
      </c>
      <c r="C93" s="58">
        <v>2014</v>
      </c>
      <c r="D93" s="58" t="s">
        <v>255</v>
      </c>
      <c r="E93" s="58" t="s">
        <v>256</v>
      </c>
      <c r="F93" s="68" t="s">
        <v>708</v>
      </c>
      <c r="G93" s="68"/>
      <c r="H93" s="68"/>
      <c r="I93" s="58"/>
      <c r="J93" s="58"/>
      <c r="K93" s="58"/>
      <c r="L93" s="58"/>
      <c r="M93" s="64"/>
      <c r="N93" s="58"/>
      <c r="O93" s="58"/>
      <c r="P93" s="58"/>
      <c r="Q93" s="58"/>
      <c r="R93" s="59"/>
      <c r="S93" s="59"/>
      <c r="T93" s="59"/>
      <c r="U93" s="59"/>
      <c r="V93" s="59"/>
      <c r="W93" s="58"/>
      <c r="X93" s="58"/>
      <c r="Y93" s="58"/>
      <c r="Z93" s="58"/>
      <c r="AA93" s="58"/>
      <c r="AB93" s="58"/>
      <c r="AC93" s="58"/>
      <c r="AD93" s="63"/>
      <c r="AE93" s="9" t="str">
        <f t="shared" si="2"/>
        <v>n</v>
      </c>
      <c r="AF93" s="9" t="str">
        <f t="shared" si="3"/>
        <v>n</v>
      </c>
      <c r="AG93" s="14" t="s">
        <v>627</v>
      </c>
      <c r="AH93" s="5" t="s">
        <v>745</v>
      </c>
      <c r="AI93" s="19">
        <v>1</v>
      </c>
    </row>
    <row r="94" spans="1:43" ht="52.8" x14ac:dyDescent="0.3">
      <c r="A94" s="58">
        <v>429</v>
      </c>
      <c r="B94" s="58" t="s">
        <v>257</v>
      </c>
      <c r="C94" s="58">
        <v>2014</v>
      </c>
      <c r="D94" s="58" t="s">
        <v>258</v>
      </c>
      <c r="E94" s="58" t="s">
        <v>259</v>
      </c>
      <c r="F94" s="68" t="s">
        <v>708</v>
      </c>
      <c r="G94" s="68"/>
      <c r="H94" s="68"/>
      <c r="I94" s="58"/>
      <c r="J94" s="58"/>
      <c r="K94" s="58"/>
      <c r="L94" s="58"/>
      <c r="M94" s="64"/>
      <c r="N94" s="58"/>
      <c r="O94" s="58"/>
      <c r="P94" s="58"/>
      <c r="Q94" s="58"/>
      <c r="R94" s="59"/>
      <c r="S94" s="59"/>
      <c r="T94" s="59"/>
      <c r="U94" s="59"/>
      <c r="V94" s="59"/>
      <c r="W94" s="58"/>
      <c r="X94" s="58"/>
      <c r="Y94" s="58"/>
      <c r="Z94" s="58"/>
      <c r="AA94" s="58"/>
      <c r="AB94" s="58"/>
      <c r="AC94" s="58"/>
      <c r="AD94" s="63"/>
      <c r="AE94" s="9" t="str">
        <f t="shared" si="2"/>
        <v>n</v>
      </c>
      <c r="AF94" s="9" t="str">
        <f t="shared" si="3"/>
        <v>n</v>
      </c>
      <c r="AG94" s="14" t="s">
        <v>627</v>
      </c>
      <c r="AH94" s="5" t="s">
        <v>745</v>
      </c>
      <c r="AI94" s="19">
        <v>1</v>
      </c>
    </row>
    <row r="95" spans="1:43" ht="52.8" x14ac:dyDescent="0.3">
      <c r="A95" s="58">
        <v>4387</v>
      </c>
      <c r="B95" s="58" t="s">
        <v>260</v>
      </c>
      <c r="C95" s="58">
        <v>2014</v>
      </c>
      <c r="D95" s="58" t="s">
        <v>261</v>
      </c>
      <c r="E95" s="58" t="s">
        <v>262</v>
      </c>
      <c r="F95" s="68" t="s">
        <v>1024</v>
      </c>
      <c r="G95" s="68"/>
      <c r="H95" s="68"/>
      <c r="I95" s="58"/>
      <c r="J95" s="58"/>
      <c r="K95" s="58"/>
      <c r="L95" s="58"/>
      <c r="M95" s="64"/>
      <c r="N95" s="58"/>
      <c r="O95" s="58"/>
      <c r="P95" s="58"/>
      <c r="Q95" s="58"/>
      <c r="R95" s="59"/>
      <c r="S95" s="59"/>
      <c r="T95" s="59"/>
      <c r="U95" s="59"/>
      <c r="V95" s="59"/>
      <c r="W95" s="58"/>
      <c r="X95" s="58"/>
      <c r="Y95" s="58"/>
      <c r="Z95" s="58"/>
      <c r="AA95" s="58"/>
      <c r="AB95" s="58"/>
      <c r="AC95" s="58"/>
      <c r="AD95" s="63"/>
      <c r="AE95" s="9" t="str">
        <f t="shared" si="2"/>
        <v>n</v>
      </c>
      <c r="AF95" s="9" t="str">
        <f t="shared" si="3"/>
        <v>n</v>
      </c>
      <c r="AG95" s="14" t="s">
        <v>627</v>
      </c>
      <c r="AH95" s="5" t="s">
        <v>745</v>
      </c>
      <c r="AI95" s="19">
        <v>1</v>
      </c>
    </row>
    <row r="96" spans="1:43" ht="79.2" x14ac:dyDescent="0.3">
      <c r="A96" s="58">
        <v>2062</v>
      </c>
      <c r="B96" s="58" t="s">
        <v>263</v>
      </c>
      <c r="C96" s="58">
        <v>2006</v>
      </c>
      <c r="D96" s="58" t="s">
        <v>264</v>
      </c>
      <c r="E96" s="58" t="s">
        <v>265</v>
      </c>
      <c r="F96" s="59" t="s">
        <v>627</v>
      </c>
      <c r="G96" s="58" t="s">
        <v>1026</v>
      </c>
      <c r="H96" s="58"/>
      <c r="I96" s="58" t="s">
        <v>718</v>
      </c>
      <c r="J96" s="58" t="s">
        <v>641</v>
      </c>
      <c r="K96" s="58" t="s">
        <v>654</v>
      </c>
      <c r="L96" s="58" t="s">
        <v>643</v>
      </c>
      <c r="M96" s="64" t="s">
        <v>655</v>
      </c>
      <c r="N96" s="58" t="s">
        <v>1488</v>
      </c>
      <c r="O96" s="58" t="s">
        <v>720</v>
      </c>
      <c r="P96" s="58" t="s">
        <v>753</v>
      </c>
      <c r="Q96" s="58" t="s">
        <v>710</v>
      </c>
      <c r="R96" s="59"/>
      <c r="S96" s="59">
        <v>6</v>
      </c>
      <c r="T96" s="66" t="s">
        <v>1027</v>
      </c>
      <c r="U96" s="66" t="s">
        <v>1028</v>
      </c>
      <c r="V96" s="59" t="s">
        <v>1025</v>
      </c>
      <c r="W96" s="58" t="s">
        <v>639</v>
      </c>
      <c r="X96" s="58" t="s">
        <v>1029</v>
      </c>
      <c r="Y96" s="58" t="s">
        <v>1030</v>
      </c>
      <c r="Z96" s="58" t="s">
        <v>1036</v>
      </c>
      <c r="AA96" s="58" t="s">
        <v>1031</v>
      </c>
      <c r="AB96" s="58" t="s">
        <v>1033</v>
      </c>
      <c r="AC96" s="58" t="s">
        <v>1034</v>
      </c>
      <c r="AD96" s="63"/>
      <c r="AE96" s="9" t="str">
        <f t="shared" si="2"/>
        <v>y</v>
      </c>
      <c r="AF96" s="9" t="str">
        <f t="shared" si="3"/>
        <v>y</v>
      </c>
      <c r="AG96" s="14" t="s">
        <v>627</v>
      </c>
      <c r="AH96" s="5" t="s">
        <v>627</v>
      </c>
      <c r="AI96" s="19" t="s">
        <v>1490</v>
      </c>
      <c r="AJ96" s="24" t="s">
        <v>627</v>
      </c>
      <c r="AK96" s="24" t="s">
        <v>745</v>
      </c>
      <c r="AL96" s="24" t="s">
        <v>627</v>
      </c>
      <c r="AM96" s="24" t="s">
        <v>627</v>
      </c>
      <c r="AN96" s="24" t="s">
        <v>627</v>
      </c>
      <c r="AO96" s="24" t="s">
        <v>627</v>
      </c>
      <c r="AP96" s="24" t="s">
        <v>627</v>
      </c>
      <c r="AQ96" s="28">
        <f>COUNTIF(AJ96:AP96,"y")</f>
        <v>6</v>
      </c>
    </row>
    <row r="97" spans="1:43" ht="343.2" x14ac:dyDescent="0.3">
      <c r="A97" s="58">
        <v>207</v>
      </c>
      <c r="B97" s="58" t="s">
        <v>266</v>
      </c>
      <c r="C97" s="58">
        <v>2008</v>
      </c>
      <c r="D97" s="58" t="s">
        <v>267</v>
      </c>
      <c r="E97" s="58" t="s">
        <v>268</v>
      </c>
      <c r="F97" s="59" t="s">
        <v>627</v>
      </c>
      <c r="G97" s="58" t="s">
        <v>919</v>
      </c>
      <c r="H97" s="58"/>
      <c r="I97" s="57" t="s">
        <v>1037</v>
      </c>
      <c r="J97" s="57" t="s">
        <v>641</v>
      </c>
      <c r="K97" s="57" t="s">
        <v>640</v>
      </c>
      <c r="L97" s="57" t="s">
        <v>642</v>
      </c>
      <c r="M97" s="61" t="s">
        <v>630</v>
      </c>
      <c r="N97" s="58" t="s">
        <v>1007</v>
      </c>
      <c r="O97" s="58" t="s">
        <v>720</v>
      </c>
      <c r="P97" s="58" t="s">
        <v>753</v>
      </c>
      <c r="Q97" s="58" t="s">
        <v>710</v>
      </c>
      <c r="R97" s="59"/>
      <c r="S97" s="59" t="s">
        <v>1035</v>
      </c>
      <c r="T97" s="59">
        <v>3</v>
      </c>
      <c r="U97" s="59">
        <v>24</v>
      </c>
      <c r="V97" s="59"/>
      <c r="W97" s="58" t="s">
        <v>639</v>
      </c>
      <c r="X97" s="58" t="s">
        <v>1383</v>
      </c>
      <c r="Y97" s="58" t="s">
        <v>1384</v>
      </c>
      <c r="Z97" s="58"/>
      <c r="AA97" s="58"/>
      <c r="AB97" s="58" t="s">
        <v>1385</v>
      </c>
      <c r="AC97" s="58"/>
      <c r="AD97" s="63"/>
      <c r="AE97" s="9" t="str">
        <f t="shared" si="2"/>
        <v>y</v>
      </c>
      <c r="AF97" s="9" t="str">
        <f t="shared" si="3"/>
        <v>y</v>
      </c>
      <c r="AG97" s="14" t="s">
        <v>627</v>
      </c>
      <c r="AH97" s="5" t="s">
        <v>745</v>
      </c>
      <c r="AI97" s="19">
        <v>3</v>
      </c>
    </row>
    <row r="98" spans="1:43" ht="356.4" x14ac:dyDescent="0.3">
      <c r="A98" s="78">
        <v>425</v>
      </c>
      <c r="B98" s="78" t="s">
        <v>269</v>
      </c>
      <c r="C98" s="78">
        <v>2004</v>
      </c>
      <c r="D98" s="78" t="s">
        <v>270</v>
      </c>
      <c r="E98" s="78" t="s">
        <v>726</v>
      </c>
      <c r="F98" s="68" t="s">
        <v>627</v>
      </c>
      <c r="G98" s="78" t="s">
        <v>765</v>
      </c>
      <c r="H98" s="78" t="s">
        <v>1038</v>
      </c>
      <c r="I98" s="78" t="s">
        <v>709</v>
      </c>
      <c r="J98" s="83" t="s">
        <v>641</v>
      </c>
      <c r="K98" s="83" t="s">
        <v>640</v>
      </c>
      <c r="L98" s="83" t="s">
        <v>642</v>
      </c>
      <c r="M98" s="85" t="s">
        <v>630</v>
      </c>
      <c r="N98" s="78" t="s">
        <v>769</v>
      </c>
      <c r="O98" s="78" t="s">
        <v>720</v>
      </c>
      <c r="P98" s="78" t="s">
        <v>753</v>
      </c>
      <c r="Q98" s="78" t="s">
        <v>710</v>
      </c>
      <c r="R98" s="68"/>
      <c r="S98" s="68">
        <v>7</v>
      </c>
      <c r="T98" s="68">
        <v>5</v>
      </c>
      <c r="U98" s="68">
        <v>32</v>
      </c>
      <c r="V98" s="68" t="s">
        <v>1045</v>
      </c>
      <c r="W98" s="68" t="s">
        <v>639</v>
      </c>
      <c r="X98" s="58" t="s">
        <v>1046</v>
      </c>
      <c r="Y98" s="58" t="s">
        <v>1039</v>
      </c>
      <c r="Z98" s="58" t="s">
        <v>1047</v>
      </c>
      <c r="AA98" s="58" t="s">
        <v>1040</v>
      </c>
      <c r="AB98" s="58" t="s">
        <v>1041</v>
      </c>
      <c r="AC98" s="58" t="s">
        <v>1042</v>
      </c>
      <c r="AD98" s="63"/>
      <c r="AE98" s="49" t="str">
        <f t="shared" si="2"/>
        <v>y</v>
      </c>
      <c r="AF98" s="49" t="str">
        <f t="shared" si="3"/>
        <v>y</v>
      </c>
      <c r="AG98" s="45" t="s">
        <v>627</v>
      </c>
      <c r="AH98" s="45" t="s">
        <v>627</v>
      </c>
      <c r="AI98" s="45" t="s">
        <v>1490</v>
      </c>
      <c r="AJ98" s="45" t="s">
        <v>627</v>
      </c>
      <c r="AK98" s="45" t="s">
        <v>745</v>
      </c>
      <c r="AL98" s="45" t="s">
        <v>1501</v>
      </c>
      <c r="AM98" s="45" t="s">
        <v>627</v>
      </c>
      <c r="AN98" s="45" t="s">
        <v>627</v>
      </c>
      <c r="AO98" s="45" t="s">
        <v>627</v>
      </c>
      <c r="AP98" s="45" t="s">
        <v>627</v>
      </c>
      <c r="AQ98" s="42">
        <v>5</v>
      </c>
    </row>
    <row r="99" spans="1:43" ht="356.4" x14ac:dyDescent="0.3">
      <c r="A99" s="78"/>
      <c r="B99" s="78"/>
      <c r="C99" s="78"/>
      <c r="D99" s="78"/>
      <c r="E99" s="78"/>
      <c r="F99" s="68"/>
      <c r="G99" s="78"/>
      <c r="H99" s="78"/>
      <c r="I99" s="78"/>
      <c r="J99" s="83"/>
      <c r="K99" s="83"/>
      <c r="L99" s="83"/>
      <c r="M99" s="85"/>
      <c r="N99" s="78"/>
      <c r="O99" s="78"/>
      <c r="P99" s="78"/>
      <c r="Q99" s="78"/>
      <c r="R99" s="68"/>
      <c r="S99" s="68"/>
      <c r="T99" s="68"/>
      <c r="U99" s="68"/>
      <c r="V99" s="68"/>
      <c r="W99" s="68"/>
      <c r="X99" s="58" t="s">
        <v>1386</v>
      </c>
      <c r="Y99" s="58" t="s">
        <v>1387</v>
      </c>
      <c r="Z99" s="58" t="s">
        <v>1388</v>
      </c>
      <c r="AA99" s="58" t="s">
        <v>1389</v>
      </c>
      <c r="AB99" s="58" t="s">
        <v>1390</v>
      </c>
      <c r="AC99" s="58" t="s">
        <v>1391</v>
      </c>
      <c r="AD99" s="63"/>
      <c r="AE99" s="51"/>
      <c r="AF99" s="51"/>
      <c r="AG99" s="46"/>
      <c r="AH99" s="46"/>
      <c r="AI99" s="46"/>
      <c r="AJ99" s="46"/>
      <c r="AK99" s="46"/>
      <c r="AL99" s="46"/>
      <c r="AM99" s="46"/>
      <c r="AN99" s="46"/>
      <c r="AO99" s="46"/>
      <c r="AP99" s="46"/>
      <c r="AQ99" s="43"/>
    </row>
    <row r="100" spans="1:43" ht="356.4" x14ac:dyDescent="0.3">
      <c r="A100" s="78"/>
      <c r="B100" s="78"/>
      <c r="C100" s="78"/>
      <c r="D100" s="78"/>
      <c r="E100" s="78"/>
      <c r="F100" s="68"/>
      <c r="G100" s="78"/>
      <c r="H100" s="78"/>
      <c r="I100" s="78"/>
      <c r="J100" s="83"/>
      <c r="K100" s="83"/>
      <c r="L100" s="83"/>
      <c r="M100" s="85"/>
      <c r="N100" s="78"/>
      <c r="O100" s="78"/>
      <c r="P100" s="78"/>
      <c r="Q100" s="78"/>
      <c r="R100" s="68"/>
      <c r="S100" s="68"/>
      <c r="T100" s="68"/>
      <c r="U100" s="68"/>
      <c r="V100" s="68"/>
      <c r="W100" s="68"/>
      <c r="X100" s="58" t="s">
        <v>1392</v>
      </c>
      <c r="Y100" s="58" t="s">
        <v>1393</v>
      </c>
      <c r="Z100" s="58" t="s">
        <v>1394</v>
      </c>
      <c r="AA100" s="58" t="s">
        <v>1395</v>
      </c>
      <c r="AB100" s="58"/>
      <c r="AC100" s="58"/>
      <c r="AD100" s="63"/>
      <c r="AE100" s="50"/>
      <c r="AF100" s="50"/>
      <c r="AG100" s="47"/>
      <c r="AH100" s="47"/>
      <c r="AI100" s="47"/>
      <c r="AJ100" s="47"/>
      <c r="AK100" s="47"/>
      <c r="AL100" s="47"/>
      <c r="AM100" s="47"/>
      <c r="AN100" s="47"/>
      <c r="AO100" s="47"/>
      <c r="AP100" s="47"/>
      <c r="AQ100" s="44"/>
    </row>
    <row r="101" spans="1:43" ht="316.8" x14ac:dyDescent="0.3">
      <c r="A101" s="58">
        <v>1044</v>
      </c>
      <c r="B101" s="58" t="s">
        <v>271</v>
      </c>
      <c r="C101" s="58">
        <v>2010</v>
      </c>
      <c r="D101" s="58" t="s">
        <v>272</v>
      </c>
      <c r="E101" s="58" t="s">
        <v>273</v>
      </c>
      <c r="F101" s="59"/>
      <c r="G101" s="58" t="s">
        <v>765</v>
      </c>
      <c r="H101" s="58">
        <v>2006</v>
      </c>
      <c r="I101" s="58" t="s">
        <v>718</v>
      </c>
      <c r="J101" s="57" t="s">
        <v>641</v>
      </c>
      <c r="K101" s="57" t="s">
        <v>640</v>
      </c>
      <c r="L101" s="57" t="s">
        <v>642</v>
      </c>
      <c r="M101" s="61" t="s">
        <v>630</v>
      </c>
      <c r="N101" s="58" t="s">
        <v>1043</v>
      </c>
      <c r="O101" s="58" t="s">
        <v>720</v>
      </c>
      <c r="P101" s="58" t="s">
        <v>753</v>
      </c>
      <c r="Q101" s="58" t="s">
        <v>710</v>
      </c>
      <c r="R101" s="59"/>
      <c r="S101" s="59">
        <v>7</v>
      </c>
      <c r="T101" s="59">
        <v>7</v>
      </c>
      <c r="U101" s="59">
        <v>112</v>
      </c>
      <c r="V101" s="59" t="s">
        <v>1044</v>
      </c>
      <c r="W101" s="58" t="s">
        <v>639</v>
      </c>
      <c r="X101" s="58" t="s">
        <v>1396</v>
      </c>
      <c r="Y101" s="58" t="s">
        <v>1397</v>
      </c>
      <c r="Z101" s="58" t="s">
        <v>1398</v>
      </c>
      <c r="AA101" s="58" t="s">
        <v>1399</v>
      </c>
      <c r="AB101" s="58" t="s">
        <v>1400</v>
      </c>
      <c r="AC101" s="58" t="s">
        <v>1401</v>
      </c>
      <c r="AD101" s="63"/>
      <c r="AE101" s="9" t="str">
        <f t="shared" si="2"/>
        <v>y</v>
      </c>
      <c r="AF101" s="9" t="str">
        <f t="shared" si="3"/>
        <v>y</v>
      </c>
      <c r="AG101" s="14" t="s">
        <v>627</v>
      </c>
      <c r="AH101" s="5" t="s">
        <v>627</v>
      </c>
      <c r="AI101" s="19" t="s">
        <v>1490</v>
      </c>
      <c r="AJ101" s="24" t="s">
        <v>627</v>
      </c>
      <c r="AK101" s="24" t="s">
        <v>745</v>
      </c>
      <c r="AL101" s="24" t="s">
        <v>627</v>
      </c>
      <c r="AM101" s="24" t="s">
        <v>627</v>
      </c>
      <c r="AN101" s="24" t="s">
        <v>627</v>
      </c>
      <c r="AO101" s="24" t="s">
        <v>627</v>
      </c>
      <c r="AP101" s="24" t="s">
        <v>627</v>
      </c>
      <c r="AQ101" s="28">
        <f>COUNTIF(AJ101:AP101,"y")</f>
        <v>6</v>
      </c>
    </row>
    <row r="102" spans="1:43" ht="79.2" x14ac:dyDescent="0.3">
      <c r="A102" s="58">
        <v>10024</v>
      </c>
      <c r="B102" s="58" t="s">
        <v>274</v>
      </c>
      <c r="C102" s="58">
        <v>2014</v>
      </c>
      <c r="D102" s="58" t="s">
        <v>275</v>
      </c>
      <c r="E102" s="58" t="s">
        <v>276</v>
      </c>
      <c r="F102" s="68" t="s">
        <v>1402</v>
      </c>
      <c r="G102" s="68"/>
      <c r="H102" s="68"/>
      <c r="I102" s="58"/>
      <c r="J102" s="58"/>
      <c r="K102" s="58"/>
      <c r="L102" s="58"/>
      <c r="M102" s="64"/>
      <c r="N102" s="58"/>
      <c r="O102" s="58"/>
      <c r="P102" s="58"/>
      <c r="Q102" s="58"/>
      <c r="R102" s="59"/>
      <c r="S102" s="59"/>
      <c r="T102" s="59"/>
      <c r="U102" s="59"/>
      <c r="V102" s="59"/>
      <c r="W102" s="58"/>
      <c r="X102" s="58"/>
      <c r="Y102" s="58"/>
      <c r="Z102" s="58"/>
      <c r="AA102" s="58"/>
      <c r="AB102" s="58"/>
      <c r="AC102" s="58"/>
      <c r="AD102" s="63"/>
      <c r="AE102" s="9" t="str">
        <f t="shared" si="2"/>
        <v>n</v>
      </c>
      <c r="AF102" s="9" t="str">
        <f t="shared" si="3"/>
        <v>n</v>
      </c>
      <c r="AG102" s="14" t="s">
        <v>627</v>
      </c>
      <c r="AH102" s="5" t="s">
        <v>745</v>
      </c>
      <c r="AI102" s="19">
        <v>1</v>
      </c>
    </row>
    <row r="103" spans="1:43" ht="52.8" x14ac:dyDescent="0.3">
      <c r="A103" s="58">
        <v>8213</v>
      </c>
      <c r="B103" s="58" t="s">
        <v>277</v>
      </c>
      <c r="C103" s="58">
        <v>2013</v>
      </c>
      <c r="D103" s="58" t="s">
        <v>278</v>
      </c>
      <c r="E103" s="58" t="s">
        <v>727</v>
      </c>
      <c r="F103" s="68" t="s">
        <v>1048</v>
      </c>
      <c r="G103" s="68"/>
      <c r="H103" s="68"/>
      <c r="I103" s="58"/>
      <c r="J103" s="58"/>
      <c r="K103" s="58"/>
      <c r="L103" s="58"/>
      <c r="M103" s="64"/>
      <c r="N103" s="58"/>
      <c r="O103" s="58"/>
      <c r="P103" s="58"/>
      <c r="Q103" s="58"/>
      <c r="R103" s="59"/>
      <c r="S103" s="59"/>
      <c r="T103" s="59"/>
      <c r="U103" s="59"/>
      <c r="V103" s="59"/>
      <c r="W103" s="58"/>
      <c r="X103" s="58"/>
      <c r="Y103" s="58"/>
      <c r="Z103" s="58"/>
      <c r="AA103" s="58"/>
      <c r="AB103" s="58"/>
      <c r="AC103" s="58"/>
      <c r="AD103" s="63"/>
      <c r="AE103" s="9" t="str">
        <f t="shared" si="2"/>
        <v>n</v>
      </c>
      <c r="AF103" s="9" t="str">
        <f t="shared" si="3"/>
        <v>n</v>
      </c>
      <c r="AG103" s="14" t="s">
        <v>627</v>
      </c>
      <c r="AH103" s="5" t="s">
        <v>745</v>
      </c>
      <c r="AI103" s="19">
        <v>1</v>
      </c>
    </row>
    <row r="104" spans="1:43" ht="52.8" x14ac:dyDescent="0.3">
      <c r="A104" s="58">
        <v>8262</v>
      </c>
      <c r="B104" s="58" t="s">
        <v>279</v>
      </c>
      <c r="C104" s="58">
        <v>2005</v>
      </c>
      <c r="D104" s="58" t="s">
        <v>280</v>
      </c>
      <c r="E104" s="58" t="s">
        <v>281</v>
      </c>
      <c r="F104" s="68" t="s">
        <v>974</v>
      </c>
      <c r="G104" s="68"/>
      <c r="H104" s="68"/>
      <c r="I104" s="58"/>
      <c r="J104" s="58"/>
      <c r="K104" s="58"/>
      <c r="L104" s="58"/>
      <c r="M104" s="64"/>
      <c r="N104" s="58"/>
      <c r="O104" s="58"/>
      <c r="P104" s="58"/>
      <c r="Q104" s="58"/>
      <c r="R104" s="59"/>
      <c r="S104" s="59"/>
      <c r="T104" s="59"/>
      <c r="U104" s="59"/>
      <c r="V104" s="59"/>
      <c r="W104" s="58"/>
      <c r="X104" s="58"/>
      <c r="Y104" s="58"/>
      <c r="Z104" s="58"/>
      <c r="AA104" s="58"/>
      <c r="AB104" s="58"/>
      <c r="AC104" s="58"/>
      <c r="AD104" s="63"/>
      <c r="AE104" s="9" t="str">
        <f t="shared" si="2"/>
        <v>n</v>
      </c>
      <c r="AF104" s="9" t="str">
        <f t="shared" si="3"/>
        <v>n</v>
      </c>
      <c r="AG104" s="14" t="s">
        <v>627</v>
      </c>
      <c r="AH104" s="5" t="s">
        <v>745</v>
      </c>
      <c r="AI104" s="19">
        <v>1</v>
      </c>
    </row>
    <row r="105" spans="1:43" ht="264" x14ac:dyDescent="0.3">
      <c r="A105" s="58">
        <v>8266</v>
      </c>
      <c r="B105" s="58" t="s">
        <v>282</v>
      </c>
      <c r="C105" s="58">
        <v>2006</v>
      </c>
      <c r="D105" s="58" t="s">
        <v>283</v>
      </c>
      <c r="E105" s="58" t="s">
        <v>284</v>
      </c>
      <c r="F105" s="59" t="s">
        <v>627</v>
      </c>
      <c r="G105" s="58" t="s">
        <v>765</v>
      </c>
      <c r="H105" s="58"/>
      <c r="I105" s="58" t="s">
        <v>709</v>
      </c>
      <c r="J105" s="57" t="s">
        <v>641</v>
      </c>
      <c r="K105" s="57" t="s">
        <v>640</v>
      </c>
      <c r="L105" s="57" t="s">
        <v>642</v>
      </c>
      <c r="M105" s="61" t="s">
        <v>630</v>
      </c>
      <c r="N105" s="58" t="s">
        <v>769</v>
      </c>
      <c r="O105" s="58" t="s">
        <v>720</v>
      </c>
      <c r="P105" s="58" t="s">
        <v>664</v>
      </c>
      <c r="Q105" s="58" t="s">
        <v>767</v>
      </c>
      <c r="R105" s="59"/>
      <c r="S105" s="59"/>
      <c r="T105" s="59"/>
      <c r="U105" s="59"/>
      <c r="V105" s="59" t="s">
        <v>1356</v>
      </c>
      <c r="W105" s="58" t="s">
        <v>639</v>
      </c>
      <c r="X105" s="58" t="s">
        <v>1357</v>
      </c>
      <c r="Y105" s="58" t="s">
        <v>1358</v>
      </c>
      <c r="Z105" s="58"/>
      <c r="AA105" s="58"/>
      <c r="AB105" s="58" t="s">
        <v>1359</v>
      </c>
      <c r="AC105" s="58"/>
      <c r="AD105" s="63"/>
      <c r="AE105" s="9" t="str">
        <f t="shared" si="2"/>
        <v>y</v>
      </c>
      <c r="AF105" s="9" t="str">
        <f t="shared" si="3"/>
        <v>y</v>
      </c>
      <c r="AG105" s="14" t="s">
        <v>627</v>
      </c>
      <c r="AH105" s="5" t="s">
        <v>627</v>
      </c>
      <c r="AI105" s="19" t="s">
        <v>1490</v>
      </c>
      <c r="AJ105" s="24" t="s">
        <v>745</v>
      </c>
      <c r="AK105" s="24" t="s">
        <v>745</v>
      </c>
      <c r="AL105" s="24" t="s">
        <v>745</v>
      </c>
      <c r="AM105" s="24" t="s">
        <v>745</v>
      </c>
      <c r="AN105" s="24" t="s">
        <v>745</v>
      </c>
      <c r="AO105" s="24" t="s">
        <v>745</v>
      </c>
      <c r="AP105" s="24" t="s">
        <v>627</v>
      </c>
      <c r="AQ105" s="28">
        <f>COUNTIF(AJ105:AP105,"y")</f>
        <v>1</v>
      </c>
    </row>
    <row r="106" spans="1:43" ht="40.200000000000003" x14ac:dyDescent="0.3">
      <c r="A106" s="58">
        <v>8282</v>
      </c>
      <c r="B106" s="58" t="s">
        <v>285</v>
      </c>
      <c r="C106" s="58">
        <v>2006</v>
      </c>
      <c r="D106" s="58" t="s">
        <v>286</v>
      </c>
      <c r="E106" s="58" t="s">
        <v>728</v>
      </c>
      <c r="F106" s="59" t="s">
        <v>627</v>
      </c>
      <c r="G106" s="58" t="s">
        <v>765</v>
      </c>
      <c r="H106" s="58"/>
      <c r="I106" s="58" t="s">
        <v>1347</v>
      </c>
      <c r="J106" s="57" t="s">
        <v>641</v>
      </c>
      <c r="K106" s="57" t="s">
        <v>640</v>
      </c>
      <c r="L106" s="57" t="s">
        <v>642</v>
      </c>
      <c r="M106" s="61" t="s">
        <v>630</v>
      </c>
      <c r="N106" s="58"/>
      <c r="O106" s="58"/>
      <c r="P106" s="58" t="s">
        <v>664</v>
      </c>
      <c r="Q106" s="58"/>
      <c r="R106" s="59"/>
      <c r="S106" s="59" t="s">
        <v>1035</v>
      </c>
      <c r="T106" s="59"/>
      <c r="U106" s="59"/>
      <c r="V106" s="59"/>
      <c r="W106" s="58" t="s">
        <v>639</v>
      </c>
      <c r="X106" s="58" t="s">
        <v>1348</v>
      </c>
      <c r="Y106" s="58" t="s">
        <v>1349</v>
      </c>
      <c r="Z106" s="58"/>
      <c r="AA106" s="58"/>
      <c r="AB106" s="58" t="s">
        <v>1350</v>
      </c>
      <c r="AC106" s="58" t="s">
        <v>1351</v>
      </c>
      <c r="AD106" s="63"/>
      <c r="AE106" s="9" t="str">
        <f t="shared" si="2"/>
        <v>y</v>
      </c>
      <c r="AF106" s="9" t="str">
        <f t="shared" si="3"/>
        <v>y</v>
      </c>
      <c r="AG106" s="14" t="s">
        <v>627</v>
      </c>
      <c r="AH106" s="5" t="s">
        <v>745</v>
      </c>
      <c r="AI106" s="19">
        <v>3</v>
      </c>
    </row>
    <row r="107" spans="1:43" ht="52.8" x14ac:dyDescent="0.3">
      <c r="A107" s="58">
        <v>8283</v>
      </c>
      <c r="B107" s="58" t="s">
        <v>285</v>
      </c>
      <c r="C107" s="58">
        <v>2007</v>
      </c>
      <c r="D107" s="58" t="s">
        <v>287</v>
      </c>
      <c r="E107" s="58" t="s">
        <v>729</v>
      </c>
      <c r="F107" s="68" t="s">
        <v>974</v>
      </c>
      <c r="G107" s="68"/>
      <c r="H107" s="68"/>
      <c r="I107" s="58"/>
      <c r="J107" s="58"/>
      <c r="K107" s="58"/>
      <c r="L107" s="58"/>
      <c r="M107" s="64"/>
      <c r="N107" s="58"/>
      <c r="O107" s="58"/>
      <c r="P107" s="58"/>
      <c r="Q107" s="58"/>
      <c r="R107" s="59"/>
      <c r="S107" s="59"/>
      <c r="T107" s="59"/>
      <c r="U107" s="59"/>
      <c r="V107" s="59"/>
      <c r="W107" s="58"/>
      <c r="X107" s="58"/>
      <c r="Y107" s="58"/>
      <c r="Z107" s="58"/>
      <c r="AA107" s="58"/>
      <c r="AB107" s="58"/>
      <c r="AC107" s="58"/>
      <c r="AD107" s="63"/>
      <c r="AE107" s="9" t="str">
        <f t="shared" si="2"/>
        <v>n</v>
      </c>
      <c r="AF107" s="9" t="str">
        <f t="shared" si="3"/>
        <v>n</v>
      </c>
      <c r="AG107" s="14" t="s">
        <v>627</v>
      </c>
      <c r="AH107" s="5" t="s">
        <v>745</v>
      </c>
      <c r="AI107" s="19">
        <v>1</v>
      </c>
    </row>
    <row r="108" spans="1:43" ht="66" x14ac:dyDescent="0.3">
      <c r="A108" s="58">
        <v>1709</v>
      </c>
      <c r="B108" s="58" t="s">
        <v>288</v>
      </c>
      <c r="C108" s="58">
        <v>2007</v>
      </c>
      <c r="D108" s="58" t="s">
        <v>289</v>
      </c>
      <c r="E108" s="58" t="s">
        <v>290</v>
      </c>
      <c r="F108" s="59" t="s">
        <v>627</v>
      </c>
      <c r="G108" s="58" t="s">
        <v>765</v>
      </c>
      <c r="H108" s="58"/>
      <c r="I108" s="58" t="s">
        <v>709</v>
      </c>
      <c r="J108" s="57" t="s">
        <v>641</v>
      </c>
      <c r="K108" s="57" t="s">
        <v>640</v>
      </c>
      <c r="L108" s="57" t="s">
        <v>642</v>
      </c>
      <c r="M108" s="61" t="s">
        <v>630</v>
      </c>
      <c r="N108" s="58" t="s">
        <v>769</v>
      </c>
      <c r="O108" s="58" t="s">
        <v>720</v>
      </c>
      <c r="P108" s="58" t="s">
        <v>664</v>
      </c>
      <c r="Q108" s="58" t="s">
        <v>1049</v>
      </c>
      <c r="R108" s="59"/>
      <c r="S108" s="59"/>
      <c r="T108" s="59"/>
      <c r="U108" s="59"/>
      <c r="V108" s="59"/>
      <c r="W108" s="58" t="s">
        <v>1050</v>
      </c>
      <c r="X108" s="58" t="s">
        <v>1051</v>
      </c>
      <c r="Y108" s="58"/>
      <c r="Z108" s="58"/>
      <c r="AA108" s="58"/>
      <c r="AB108" s="58"/>
      <c r="AC108" s="58"/>
      <c r="AD108" s="63"/>
      <c r="AE108" s="9" t="str">
        <f t="shared" si="2"/>
        <v>y</v>
      </c>
      <c r="AF108" s="9" t="str">
        <f t="shared" si="3"/>
        <v>y</v>
      </c>
      <c r="AG108" s="14" t="s">
        <v>627</v>
      </c>
      <c r="AH108" s="5" t="s">
        <v>627</v>
      </c>
      <c r="AI108" s="19" t="s">
        <v>1490</v>
      </c>
      <c r="AJ108" s="24" t="s">
        <v>627</v>
      </c>
      <c r="AK108" s="24" t="s">
        <v>627</v>
      </c>
      <c r="AL108" s="24" t="s">
        <v>627</v>
      </c>
      <c r="AM108" s="24" t="s">
        <v>745</v>
      </c>
      <c r="AN108" s="24" t="s">
        <v>627</v>
      </c>
      <c r="AO108" s="24" t="s">
        <v>745</v>
      </c>
      <c r="AP108" s="24" t="s">
        <v>745</v>
      </c>
      <c r="AQ108" s="28">
        <f>COUNTIF(AJ108:AP108,"y")</f>
        <v>4</v>
      </c>
    </row>
    <row r="109" spans="1:43" ht="105.6" x14ac:dyDescent="0.3">
      <c r="A109" s="58">
        <v>4444</v>
      </c>
      <c r="B109" s="58" t="s">
        <v>291</v>
      </c>
      <c r="C109" s="58">
        <v>2011</v>
      </c>
      <c r="D109" s="58" t="s">
        <v>292</v>
      </c>
      <c r="E109" s="58" t="s">
        <v>293</v>
      </c>
      <c r="F109" s="59" t="s">
        <v>627</v>
      </c>
      <c r="G109" s="58" t="s">
        <v>765</v>
      </c>
      <c r="H109" s="58"/>
      <c r="I109" s="58" t="s">
        <v>709</v>
      </c>
      <c r="J109" s="57" t="s">
        <v>641</v>
      </c>
      <c r="K109" s="57" t="s">
        <v>640</v>
      </c>
      <c r="L109" s="57" t="s">
        <v>642</v>
      </c>
      <c r="M109" s="61" t="s">
        <v>630</v>
      </c>
      <c r="N109" s="58" t="s">
        <v>769</v>
      </c>
      <c r="O109" s="58" t="s">
        <v>645</v>
      </c>
      <c r="P109" s="58" t="s">
        <v>664</v>
      </c>
      <c r="Q109" s="58" t="s">
        <v>710</v>
      </c>
      <c r="R109" s="59"/>
      <c r="S109" s="59" t="s">
        <v>1035</v>
      </c>
      <c r="T109" s="59"/>
      <c r="U109" s="59"/>
      <c r="V109" s="59"/>
      <c r="W109" s="58" t="s">
        <v>639</v>
      </c>
      <c r="X109" s="58" t="s">
        <v>1052</v>
      </c>
      <c r="Y109" s="58" t="s">
        <v>1053</v>
      </c>
      <c r="Z109" s="58"/>
      <c r="AA109" s="58"/>
      <c r="AB109" s="58" t="s">
        <v>1055</v>
      </c>
      <c r="AC109" s="58" t="s">
        <v>1054</v>
      </c>
      <c r="AD109" s="63"/>
      <c r="AE109" s="9" t="str">
        <f t="shared" si="2"/>
        <v>y</v>
      </c>
      <c r="AF109" s="9" t="str">
        <f t="shared" si="3"/>
        <v>y</v>
      </c>
      <c r="AG109" s="14" t="s">
        <v>627</v>
      </c>
      <c r="AH109" s="5" t="s">
        <v>627</v>
      </c>
      <c r="AI109" s="19" t="s">
        <v>1490</v>
      </c>
      <c r="AJ109" s="24" t="s">
        <v>627</v>
      </c>
      <c r="AK109" s="24" t="s">
        <v>745</v>
      </c>
      <c r="AL109" s="24" t="s">
        <v>627</v>
      </c>
      <c r="AM109" s="24" t="s">
        <v>745</v>
      </c>
      <c r="AN109" s="24" t="s">
        <v>745</v>
      </c>
      <c r="AO109" s="24" t="s">
        <v>745</v>
      </c>
      <c r="AP109" s="24" t="s">
        <v>627</v>
      </c>
      <c r="AQ109" s="28">
        <f>COUNTIF(AJ109:AP109,"y")</f>
        <v>3</v>
      </c>
    </row>
    <row r="110" spans="1:43" ht="52.8" x14ac:dyDescent="0.3">
      <c r="A110" s="77">
        <v>8318</v>
      </c>
      <c r="B110" s="77" t="s">
        <v>294</v>
      </c>
      <c r="C110" s="77">
        <v>2008</v>
      </c>
      <c r="D110" s="77" t="s">
        <v>295</v>
      </c>
      <c r="E110" s="77" t="s">
        <v>296</v>
      </c>
      <c r="F110" s="77" t="s">
        <v>887</v>
      </c>
      <c r="G110" s="58"/>
      <c r="H110" s="58"/>
      <c r="I110" s="58"/>
      <c r="J110" s="58"/>
      <c r="K110" s="58"/>
      <c r="L110" s="58"/>
      <c r="M110" s="64"/>
      <c r="N110" s="58"/>
      <c r="O110" s="58"/>
      <c r="P110" s="58"/>
      <c r="Q110" s="58"/>
      <c r="R110" s="59"/>
      <c r="S110" s="59"/>
      <c r="T110" s="59"/>
      <c r="U110" s="59"/>
      <c r="V110" s="59"/>
      <c r="W110" s="58"/>
      <c r="X110" s="58"/>
      <c r="Y110" s="58"/>
      <c r="Z110" s="58"/>
      <c r="AA110" s="58"/>
      <c r="AB110" s="58"/>
      <c r="AC110" s="58"/>
      <c r="AD110" s="63"/>
      <c r="AE110" s="9" t="str">
        <f t="shared" si="2"/>
        <v>n</v>
      </c>
      <c r="AF110" s="9" t="str">
        <f t="shared" si="3"/>
        <v>n</v>
      </c>
      <c r="AG110" s="14" t="s">
        <v>627</v>
      </c>
      <c r="AH110" s="5" t="s">
        <v>745</v>
      </c>
      <c r="AI110" s="19">
        <v>1</v>
      </c>
    </row>
    <row r="111" spans="1:43" ht="52.8" x14ac:dyDescent="0.3">
      <c r="A111" s="58">
        <v>8328</v>
      </c>
      <c r="B111" s="58" t="s">
        <v>297</v>
      </c>
      <c r="C111" s="58">
        <v>2006</v>
      </c>
      <c r="D111" s="58" t="s">
        <v>298</v>
      </c>
      <c r="E111" s="58" t="s">
        <v>299</v>
      </c>
      <c r="F111" s="68" t="s">
        <v>1360</v>
      </c>
      <c r="G111" s="68"/>
      <c r="H111" s="68"/>
      <c r="I111" s="58"/>
      <c r="J111" s="58"/>
      <c r="K111" s="58"/>
      <c r="L111" s="58"/>
      <c r="M111" s="64"/>
      <c r="N111" s="58"/>
      <c r="O111" s="58"/>
      <c r="P111" s="58"/>
      <c r="Q111" s="58"/>
      <c r="R111" s="59"/>
      <c r="S111" s="59"/>
      <c r="T111" s="59"/>
      <c r="U111" s="59"/>
      <c r="V111" s="59"/>
      <c r="W111" s="58"/>
      <c r="X111" s="58"/>
      <c r="Y111" s="58"/>
      <c r="Z111" s="58"/>
      <c r="AA111" s="58"/>
      <c r="AB111" s="58"/>
      <c r="AC111" s="58"/>
      <c r="AD111" s="63"/>
      <c r="AE111" s="9" t="str">
        <f t="shared" si="2"/>
        <v>n</v>
      </c>
      <c r="AF111" s="9" t="str">
        <f t="shared" si="3"/>
        <v>n</v>
      </c>
      <c r="AG111" s="14" t="s">
        <v>745</v>
      </c>
      <c r="AH111" s="5" t="s">
        <v>745</v>
      </c>
      <c r="AI111" s="19">
        <v>0</v>
      </c>
    </row>
    <row r="112" spans="1:43" ht="118.8" x14ac:dyDescent="0.3">
      <c r="A112" s="58">
        <v>1655</v>
      </c>
      <c r="B112" s="58" t="s">
        <v>300</v>
      </c>
      <c r="C112" s="58">
        <v>2007</v>
      </c>
      <c r="D112" s="58" t="s">
        <v>301</v>
      </c>
      <c r="E112" s="58" t="s">
        <v>302</v>
      </c>
      <c r="F112" s="59" t="s">
        <v>627</v>
      </c>
      <c r="G112" s="58" t="s">
        <v>644</v>
      </c>
      <c r="H112" s="58"/>
      <c r="I112" s="58" t="s">
        <v>1056</v>
      </c>
      <c r="J112" s="57" t="s">
        <v>641</v>
      </c>
      <c r="K112" s="57" t="s">
        <v>640</v>
      </c>
      <c r="L112" s="57" t="s">
        <v>642</v>
      </c>
      <c r="M112" s="61" t="s">
        <v>630</v>
      </c>
      <c r="N112" s="58" t="s">
        <v>1007</v>
      </c>
      <c r="O112" s="58" t="s">
        <v>1057</v>
      </c>
      <c r="P112" s="58" t="s">
        <v>656</v>
      </c>
      <c r="Q112" s="58" t="s">
        <v>773</v>
      </c>
      <c r="R112" s="59"/>
      <c r="S112" s="59"/>
      <c r="T112" s="59">
        <v>4</v>
      </c>
      <c r="U112" s="59"/>
      <c r="V112" s="59">
        <v>160</v>
      </c>
      <c r="W112" s="58" t="s">
        <v>639</v>
      </c>
      <c r="X112" s="58" t="s">
        <v>1058</v>
      </c>
      <c r="Y112" s="58" t="s">
        <v>1059</v>
      </c>
      <c r="Z112" s="58" t="s">
        <v>1060</v>
      </c>
      <c r="AA112" s="58" t="s">
        <v>1061</v>
      </c>
      <c r="AB112" s="58"/>
      <c r="AC112" s="58"/>
      <c r="AD112" s="63"/>
      <c r="AE112" s="9" t="str">
        <f t="shared" si="2"/>
        <v>y</v>
      </c>
      <c r="AF112" s="9" t="str">
        <f t="shared" si="3"/>
        <v>y</v>
      </c>
      <c r="AG112" s="14" t="s">
        <v>627</v>
      </c>
      <c r="AH112" s="5" t="s">
        <v>745</v>
      </c>
      <c r="AI112" s="19">
        <v>3</v>
      </c>
    </row>
    <row r="113" spans="1:43" ht="52.8" x14ac:dyDescent="0.3">
      <c r="A113" s="58"/>
      <c r="B113" s="58" t="s">
        <v>1440</v>
      </c>
      <c r="C113" s="58">
        <v>2000</v>
      </c>
      <c r="D113" s="60" t="s">
        <v>1441</v>
      </c>
      <c r="E113" s="58" t="s">
        <v>1442</v>
      </c>
      <c r="F113" s="59" t="s">
        <v>627</v>
      </c>
      <c r="G113" s="58" t="s">
        <v>765</v>
      </c>
      <c r="H113" s="58"/>
      <c r="I113" s="58" t="s">
        <v>709</v>
      </c>
      <c r="J113" s="57" t="s">
        <v>641</v>
      </c>
      <c r="K113" s="57" t="s">
        <v>640</v>
      </c>
      <c r="L113" s="57" t="s">
        <v>642</v>
      </c>
      <c r="M113" s="61" t="s">
        <v>630</v>
      </c>
      <c r="N113" s="58" t="s">
        <v>1443</v>
      </c>
      <c r="O113" s="58" t="s">
        <v>1072</v>
      </c>
      <c r="P113" s="58" t="s">
        <v>664</v>
      </c>
      <c r="Q113" s="58" t="s">
        <v>795</v>
      </c>
      <c r="R113" s="59"/>
      <c r="S113" s="59" t="s">
        <v>761</v>
      </c>
      <c r="T113" s="59" t="s">
        <v>1445</v>
      </c>
      <c r="U113" s="59"/>
      <c r="V113" s="59" t="s">
        <v>1444</v>
      </c>
      <c r="W113" s="58" t="s">
        <v>639</v>
      </c>
      <c r="X113" s="58" t="s">
        <v>1447</v>
      </c>
      <c r="Y113" s="58" t="s">
        <v>1448</v>
      </c>
      <c r="Z113" s="58" t="s">
        <v>1449</v>
      </c>
      <c r="AA113" s="58"/>
      <c r="AB113" s="58" t="s">
        <v>1446</v>
      </c>
      <c r="AC113" s="58"/>
      <c r="AD113" s="63"/>
      <c r="AE113" s="9" t="str">
        <f t="shared" si="2"/>
        <v>y</v>
      </c>
      <c r="AF113" s="9" t="str">
        <f t="shared" si="3"/>
        <v>y</v>
      </c>
      <c r="AG113" s="14" t="s">
        <v>627</v>
      </c>
      <c r="AH113" s="5" t="s">
        <v>627</v>
      </c>
      <c r="AI113" s="19" t="s">
        <v>1490</v>
      </c>
      <c r="AJ113" s="24" t="s">
        <v>745</v>
      </c>
      <c r="AK113" s="24" t="s">
        <v>745</v>
      </c>
      <c r="AL113" s="24" t="s">
        <v>627</v>
      </c>
      <c r="AM113" s="24" t="s">
        <v>627</v>
      </c>
      <c r="AN113" s="24" t="s">
        <v>627</v>
      </c>
      <c r="AO113" s="24" t="s">
        <v>745</v>
      </c>
      <c r="AP113" s="24" t="s">
        <v>627</v>
      </c>
      <c r="AQ113" s="28">
        <f>COUNTIF(AJ113:AP113,"y")</f>
        <v>4</v>
      </c>
    </row>
    <row r="114" spans="1:43" ht="52.8" x14ac:dyDescent="0.3">
      <c r="A114" s="58">
        <v>2246</v>
      </c>
      <c r="B114" s="58" t="s">
        <v>303</v>
      </c>
      <c r="C114" s="58">
        <v>2005</v>
      </c>
      <c r="D114" s="58" t="s">
        <v>304</v>
      </c>
      <c r="E114" s="58" t="s">
        <v>305</v>
      </c>
      <c r="F114" s="59" t="s">
        <v>627</v>
      </c>
      <c r="G114" s="58" t="s">
        <v>765</v>
      </c>
      <c r="H114" s="58" t="s">
        <v>1404</v>
      </c>
      <c r="I114" s="58" t="s">
        <v>709</v>
      </c>
      <c r="J114" s="57" t="s">
        <v>641</v>
      </c>
      <c r="K114" s="57" t="s">
        <v>640</v>
      </c>
      <c r="L114" s="57" t="s">
        <v>642</v>
      </c>
      <c r="M114" s="61" t="s">
        <v>630</v>
      </c>
      <c r="N114" s="58" t="s">
        <v>1062</v>
      </c>
      <c r="O114" s="58" t="s">
        <v>1057</v>
      </c>
      <c r="P114" s="58" t="s">
        <v>664</v>
      </c>
      <c r="Q114" s="58" t="s">
        <v>1063</v>
      </c>
      <c r="R114" s="59"/>
      <c r="S114" s="59" t="s">
        <v>953</v>
      </c>
      <c r="T114" s="66" t="s">
        <v>1064</v>
      </c>
      <c r="U114" s="59"/>
      <c r="V114" s="59" t="s">
        <v>1065</v>
      </c>
      <c r="W114" s="58" t="s">
        <v>639</v>
      </c>
      <c r="X114" s="58" t="s">
        <v>1066</v>
      </c>
      <c r="Y114" s="58" t="s">
        <v>1067</v>
      </c>
      <c r="Z114" s="58" t="s">
        <v>1068</v>
      </c>
      <c r="AA114" s="58"/>
      <c r="AB114" s="58" t="s">
        <v>1069</v>
      </c>
      <c r="AC114" s="58" t="s">
        <v>1070</v>
      </c>
      <c r="AD114" s="63"/>
      <c r="AE114" s="9" t="str">
        <f t="shared" si="2"/>
        <v>y</v>
      </c>
      <c r="AF114" s="9" t="str">
        <f t="shared" si="3"/>
        <v>y</v>
      </c>
      <c r="AG114" s="14" t="s">
        <v>627</v>
      </c>
      <c r="AH114" s="5" t="s">
        <v>745</v>
      </c>
      <c r="AI114" s="19">
        <v>3</v>
      </c>
    </row>
    <row r="115" spans="1:43" ht="52.8" x14ac:dyDescent="0.3">
      <c r="A115" s="58">
        <v>323</v>
      </c>
      <c r="B115" s="58" t="s">
        <v>306</v>
      </c>
      <c r="C115" s="58">
        <v>2006</v>
      </c>
      <c r="D115" s="58" t="s">
        <v>307</v>
      </c>
      <c r="E115" s="58" t="s">
        <v>730</v>
      </c>
      <c r="F115" s="68" t="s">
        <v>1048</v>
      </c>
      <c r="G115" s="68"/>
      <c r="H115" s="68"/>
      <c r="I115" s="58"/>
      <c r="J115" s="58"/>
      <c r="K115" s="58"/>
      <c r="L115" s="58"/>
      <c r="M115" s="64"/>
      <c r="N115" s="58"/>
      <c r="O115" s="58"/>
      <c r="P115" s="58"/>
      <c r="Q115" s="58"/>
      <c r="R115" s="59"/>
      <c r="S115" s="59"/>
      <c r="T115" s="59"/>
      <c r="U115" s="59"/>
      <c r="V115" s="59"/>
      <c r="W115" s="58"/>
      <c r="X115" s="58"/>
      <c r="Y115" s="58"/>
      <c r="Z115" s="58"/>
      <c r="AA115" s="58"/>
      <c r="AB115" s="58"/>
      <c r="AC115" s="58"/>
      <c r="AD115" s="63"/>
      <c r="AE115" s="9" t="str">
        <f t="shared" si="2"/>
        <v>n</v>
      </c>
      <c r="AF115" s="9" t="str">
        <f t="shared" si="3"/>
        <v>n</v>
      </c>
      <c r="AG115" s="14" t="s">
        <v>627</v>
      </c>
      <c r="AH115" s="5" t="s">
        <v>745</v>
      </c>
      <c r="AI115" s="19">
        <v>1</v>
      </c>
    </row>
    <row r="116" spans="1:43" ht="356.4" x14ac:dyDescent="0.3">
      <c r="A116" s="78">
        <v>183</v>
      </c>
      <c r="B116" s="78" t="s">
        <v>308</v>
      </c>
      <c r="C116" s="78">
        <v>2009</v>
      </c>
      <c r="D116" s="78" t="s">
        <v>309</v>
      </c>
      <c r="E116" s="78" t="s">
        <v>310</v>
      </c>
      <c r="F116" s="68" t="s">
        <v>627</v>
      </c>
      <c r="G116" s="78" t="s">
        <v>765</v>
      </c>
      <c r="H116" s="78" t="s">
        <v>1403</v>
      </c>
      <c r="I116" s="78" t="s">
        <v>1071</v>
      </c>
      <c r="J116" s="83" t="s">
        <v>641</v>
      </c>
      <c r="K116" s="83" t="s">
        <v>640</v>
      </c>
      <c r="L116" s="83" t="s">
        <v>642</v>
      </c>
      <c r="M116" s="85" t="s">
        <v>630</v>
      </c>
      <c r="N116" s="78" t="s">
        <v>769</v>
      </c>
      <c r="O116" s="78" t="s">
        <v>1072</v>
      </c>
      <c r="P116" s="78" t="s">
        <v>664</v>
      </c>
      <c r="Q116" s="78" t="s">
        <v>795</v>
      </c>
      <c r="R116" s="59"/>
      <c r="S116" s="68">
        <v>5</v>
      </c>
      <c r="T116" s="59"/>
      <c r="U116" s="59"/>
      <c r="V116" s="59">
        <v>2960</v>
      </c>
      <c r="W116" s="78" t="s">
        <v>639</v>
      </c>
      <c r="X116" s="58" t="s">
        <v>1074</v>
      </c>
      <c r="Y116" s="58" t="s">
        <v>1075</v>
      </c>
      <c r="Z116" s="58"/>
      <c r="AA116" s="58"/>
      <c r="AB116" s="58" t="s">
        <v>1076</v>
      </c>
      <c r="AC116" s="58" t="s">
        <v>1077</v>
      </c>
      <c r="AD116" s="63"/>
      <c r="AE116" s="49" t="str">
        <f t="shared" si="2"/>
        <v>y</v>
      </c>
      <c r="AF116" s="49" t="str">
        <f t="shared" si="3"/>
        <v>y</v>
      </c>
      <c r="AG116" s="45" t="s">
        <v>627</v>
      </c>
      <c r="AH116" s="45" t="s">
        <v>627</v>
      </c>
      <c r="AI116" s="45" t="s">
        <v>1490</v>
      </c>
      <c r="AJ116" s="45" t="s">
        <v>627</v>
      </c>
      <c r="AK116" s="45" t="s">
        <v>745</v>
      </c>
      <c r="AL116" s="45" t="s">
        <v>627</v>
      </c>
      <c r="AM116" s="45" t="s">
        <v>627</v>
      </c>
      <c r="AN116" s="45" t="s">
        <v>745</v>
      </c>
      <c r="AO116" s="45" t="s">
        <v>627</v>
      </c>
      <c r="AP116" s="45" t="s">
        <v>627</v>
      </c>
      <c r="AQ116" s="42">
        <v>4</v>
      </c>
    </row>
    <row r="117" spans="1:43" ht="303.60000000000002" x14ac:dyDescent="0.3">
      <c r="A117" s="78"/>
      <c r="B117" s="78"/>
      <c r="C117" s="78"/>
      <c r="D117" s="78"/>
      <c r="E117" s="78"/>
      <c r="F117" s="68"/>
      <c r="G117" s="78"/>
      <c r="H117" s="78"/>
      <c r="I117" s="78"/>
      <c r="J117" s="83"/>
      <c r="K117" s="83"/>
      <c r="L117" s="83"/>
      <c r="M117" s="85"/>
      <c r="N117" s="78"/>
      <c r="O117" s="78"/>
      <c r="P117" s="78"/>
      <c r="Q117" s="78"/>
      <c r="R117" s="59"/>
      <c r="S117" s="68"/>
      <c r="T117" s="59"/>
      <c r="U117" s="59"/>
      <c r="V117" s="59">
        <v>2819</v>
      </c>
      <c r="W117" s="78"/>
      <c r="X117" s="58" t="s">
        <v>1073</v>
      </c>
      <c r="Y117" s="58" t="s">
        <v>1078</v>
      </c>
      <c r="Z117" s="58"/>
      <c r="AA117" s="58"/>
      <c r="AB117" s="58" t="s">
        <v>1079</v>
      </c>
      <c r="AC117" s="58" t="s">
        <v>1080</v>
      </c>
      <c r="AD117" s="63"/>
      <c r="AE117" s="50"/>
      <c r="AF117" s="50"/>
      <c r="AG117" s="47"/>
      <c r="AH117" s="47"/>
      <c r="AI117" s="47"/>
      <c r="AJ117" s="47"/>
      <c r="AK117" s="47"/>
      <c r="AL117" s="47"/>
      <c r="AM117" s="48"/>
      <c r="AN117" s="47"/>
      <c r="AO117" s="47"/>
      <c r="AP117" s="48"/>
      <c r="AQ117" s="44"/>
    </row>
    <row r="118" spans="1:43" ht="237.6" x14ac:dyDescent="0.3">
      <c r="A118" s="58">
        <v>3576</v>
      </c>
      <c r="B118" s="58" t="s">
        <v>311</v>
      </c>
      <c r="C118" s="58">
        <v>1996</v>
      </c>
      <c r="D118" s="58" t="s">
        <v>312</v>
      </c>
      <c r="E118" s="58" t="s">
        <v>313</v>
      </c>
      <c r="F118" s="59" t="s">
        <v>627</v>
      </c>
      <c r="G118" s="58" t="s">
        <v>1081</v>
      </c>
      <c r="H118" s="58"/>
      <c r="I118" s="58" t="s">
        <v>1082</v>
      </c>
      <c r="J118" s="57" t="s">
        <v>641</v>
      </c>
      <c r="K118" s="57" t="s">
        <v>1083</v>
      </c>
      <c r="L118" s="57" t="s">
        <v>1085</v>
      </c>
      <c r="M118" s="61" t="s">
        <v>1084</v>
      </c>
      <c r="N118" s="58" t="s">
        <v>1007</v>
      </c>
      <c r="O118" s="58" t="s">
        <v>720</v>
      </c>
      <c r="P118" s="58" t="s">
        <v>656</v>
      </c>
      <c r="Q118" s="58" t="s">
        <v>1086</v>
      </c>
      <c r="R118" s="59"/>
      <c r="S118" s="59">
        <v>5</v>
      </c>
      <c r="T118" s="59"/>
      <c r="U118" s="59"/>
      <c r="V118" s="59" t="s">
        <v>1087</v>
      </c>
      <c r="W118" s="58" t="s">
        <v>639</v>
      </c>
      <c r="X118" s="58" t="s">
        <v>1088</v>
      </c>
      <c r="Y118" s="58" t="s">
        <v>1089</v>
      </c>
      <c r="Z118" s="58"/>
      <c r="AA118" s="58"/>
      <c r="AB118" s="58" t="s">
        <v>1090</v>
      </c>
      <c r="AC118" s="58"/>
      <c r="AD118" s="63"/>
      <c r="AE118" s="9" t="s">
        <v>627</v>
      </c>
      <c r="AF118" s="9" t="str">
        <f t="shared" si="3"/>
        <v>y</v>
      </c>
      <c r="AG118" s="14" t="s">
        <v>745</v>
      </c>
      <c r="AH118" s="5" t="s">
        <v>745</v>
      </c>
      <c r="AI118" s="19">
        <v>2</v>
      </c>
    </row>
    <row r="119" spans="1:43" ht="52.8" x14ac:dyDescent="0.3">
      <c r="A119" s="58">
        <v>8459</v>
      </c>
      <c r="B119" s="58" t="s">
        <v>314</v>
      </c>
      <c r="C119" s="58">
        <v>2007</v>
      </c>
      <c r="D119" s="58" t="s">
        <v>315</v>
      </c>
      <c r="E119" s="58" t="s">
        <v>316</v>
      </c>
      <c r="F119" s="68" t="s">
        <v>1048</v>
      </c>
      <c r="G119" s="68"/>
      <c r="H119" s="68"/>
      <c r="I119" s="58"/>
      <c r="J119" s="58"/>
      <c r="K119" s="58"/>
      <c r="L119" s="58"/>
      <c r="M119" s="64"/>
      <c r="N119" s="58"/>
      <c r="O119" s="58"/>
      <c r="P119" s="58"/>
      <c r="Q119" s="58"/>
      <c r="R119" s="59"/>
      <c r="S119" s="59"/>
      <c r="T119" s="59"/>
      <c r="U119" s="59"/>
      <c r="V119" s="59"/>
      <c r="W119" s="58"/>
      <c r="X119" s="58"/>
      <c r="Y119" s="58"/>
      <c r="Z119" s="58"/>
      <c r="AA119" s="58"/>
      <c r="AB119" s="58"/>
      <c r="AC119" s="58"/>
      <c r="AD119" s="63"/>
      <c r="AE119" s="9" t="str">
        <f t="shared" si="2"/>
        <v>n</v>
      </c>
      <c r="AF119" s="9" t="str">
        <f t="shared" si="3"/>
        <v>n</v>
      </c>
      <c r="AG119" s="14" t="s">
        <v>627</v>
      </c>
      <c r="AH119" s="5" t="s">
        <v>745</v>
      </c>
      <c r="AI119" s="19">
        <v>1</v>
      </c>
    </row>
    <row r="120" spans="1:43" ht="52.8" x14ac:dyDescent="0.3">
      <c r="A120" s="58">
        <v>1564</v>
      </c>
      <c r="B120" s="58" t="s">
        <v>317</v>
      </c>
      <c r="C120" s="58">
        <v>2008</v>
      </c>
      <c r="D120" s="58" t="s">
        <v>318</v>
      </c>
      <c r="E120" s="58" t="s">
        <v>319</v>
      </c>
      <c r="F120" s="68" t="s">
        <v>1091</v>
      </c>
      <c r="G120" s="68"/>
      <c r="H120" s="68"/>
      <c r="I120" s="58"/>
      <c r="J120" s="58"/>
      <c r="K120" s="58"/>
      <c r="L120" s="58"/>
      <c r="M120" s="64"/>
      <c r="N120" s="58"/>
      <c r="O120" s="58"/>
      <c r="P120" s="58"/>
      <c r="Q120" s="58"/>
      <c r="R120" s="59"/>
      <c r="S120" s="59"/>
      <c r="T120" s="59"/>
      <c r="U120" s="59"/>
      <c r="V120" s="59"/>
      <c r="W120" s="58"/>
      <c r="X120" s="58"/>
      <c r="Y120" s="58"/>
      <c r="Z120" s="58"/>
      <c r="AA120" s="58"/>
      <c r="AB120" s="58"/>
      <c r="AC120" s="58"/>
      <c r="AD120" s="63"/>
      <c r="AE120" s="9" t="str">
        <f t="shared" si="2"/>
        <v>n</v>
      </c>
      <c r="AF120" s="9" t="str">
        <f t="shared" si="3"/>
        <v>n</v>
      </c>
      <c r="AG120" s="14" t="s">
        <v>627</v>
      </c>
      <c r="AH120" s="5" t="s">
        <v>745</v>
      </c>
      <c r="AI120" s="19">
        <v>1</v>
      </c>
    </row>
    <row r="121" spans="1:43" ht="52.8" x14ac:dyDescent="0.3">
      <c r="A121" s="58">
        <v>2915</v>
      </c>
      <c r="B121" s="58" t="s">
        <v>320</v>
      </c>
      <c r="C121" s="58">
        <v>2001</v>
      </c>
      <c r="D121" s="58" t="s">
        <v>321</v>
      </c>
      <c r="E121" s="58" t="s">
        <v>322</v>
      </c>
      <c r="F121" s="68" t="s">
        <v>974</v>
      </c>
      <c r="G121" s="68"/>
      <c r="H121" s="68"/>
      <c r="I121" s="58"/>
      <c r="J121" s="58"/>
      <c r="K121" s="58"/>
      <c r="L121" s="58"/>
      <c r="M121" s="64"/>
      <c r="N121" s="58"/>
      <c r="O121" s="58"/>
      <c r="P121" s="58"/>
      <c r="Q121" s="58"/>
      <c r="R121" s="59"/>
      <c r="S121" s="59"/>
      <c r="T121" s="59"/>
      <c r="U121" s="59"/>
      <c r="V121" s="59"/>
      <c r="W121" s="58"/>
      <c r="X121" s="58"/>
      <c r="Y121" s="58"/>
      <c r="Z121" s="58"/>
      <c r="AA121" s="58"/>
      <c r="AB121" s="58"/>
      <c r="AC121" s="58"/>
      <c r="AD121" s="63"/>
      <c r="AE121" s="9" t="str">
        <f t="shared" si="2"/>
        <v>n</v>
      </c>
      <c r="AF121" s="9" t="str">
        <f t="shared" si="3"/>
        <v>n</v>
      </c>
      <c r="AG121" s="14" t="s">
        <v>627</v>
      </c>
      <c r="AH121" s="5" t="s">
        <v>745</v>
      </c>
      <c r="AI121" s="19">
        <v>1</v>
      </c>
    </row>
    <row r="122" spans="1:43" ht="39.6" x14ac:dyDescent="0.3">
      <c r="A122" s="58">
        <v>8491</v>
      </c>
      <c r="B122" s="58" t="s">
        <v>336</v>
      </c>
      <c r="C122" s="58">
        <v>2007</v>
      </c>
      <c r="D122" s="58" t="s">
        <v>337</v>
      </c>
      <c r="E122" s="58" t="s">
        <v>338</v>
      </c>
      <c r="F122" s="68" t="s">
        <v>708</v>
      </c>
      <c r="G122" s="68"/>
      <c r="H122" s="68"/>
      <c r="I122" s="58"/>
      <c r="J122" s="58"/>
      <c r="K122" s="58"/>
      <c r="L122" s="58"/>
      <c r="M122" s="64"/>
      <c r="N122" s="58"/>
      <c r="O122" s="58"/>
      <c r="P122" s="58"/>
      <c r="Q122" s="58"/>
      <c r="R122" s="59"/>
      <c r="S122" s="59"/>
      <c r="T122" s="59"/>
      <c r="U122" s="59"/>
      <c r="V122" s="59"/>
      <c r="W122" s="58"/>
      <c r="X122" s="58"/>
      <c r="Y122" s="58"/>
      <c r="Z122" s="58"/>
      <c r="AA122" s="58"/>
      <c r="AB122" s="58"/>
      <c r="AC122" s="58"/>
      <c r="AD122" s="63"/>
      <c r="AE122" s="9" t="str">
        <f t="shared" si="2"/>
        <v>n</v>
      </c>
      <c r="AF122" s="9" t="str">
        <f t="shared" si="3"/>
        <v>n</v>
      </c>
      <c r="AG122" s="14" t="s">
        <v>627</v>
      </c>
      <c r="AH122" s="5" t="s">
        <v>745</v>
      </c>
      <c r="AI122" s="19">
        <v>1</v>
      </c>
    </row>
    <row r="123" spans="1:43" ht="52.8" x14ac:dyDescent="0.3">
      <c r="A123" s="58">
        <v>2357</v>
      </c>
      <c r="B123" s="58" t="s">
        <v>323</v>
      </c>
      <c r="C123" s="58">
        <v>2004</v>
      </c>
      <c r="D123" s="58" t="s">
        <v>324</v>
      </c>
      <c r="E123" s="58" t="s">
        <v>325</v>
      </c>
      <c r="F123" s="68" t="s">
        <v>708</v>
      </c>
      <c r="G123" s="68"/>
      <c r="H123" s="68"/>
      <c r="I123" s="58"/>
      <c r="J123" s="58"/>
      <c r="K123" s="58"/>
      <c r="L123" s="58"/>
      <c r="M123" s="64"/>
      <c r="N123" s="58"/>
      <c r="O123" s="58"/>
      <c r="P123" s="58"/>
      <c r="Q123" s="58"/>
      <c r="R123" s="59"/>
      <c r="S123" s="59"/>
      <c r="T123" s="59"/>
      <c r="U123" s="59"/>
      <c r="V123" s="59"/>
      <c r="W123" s="58"/>
      <c r="X123" s="58"/>
      <c r="Y123" s="58"/>
      <c r="Z123" s="58"/>
      <c r="AA123" s="58"/>
      <c r="AB123" s="58"/>
      <c r="AC123" s="58"/>
      <c r="AD123" s="63"/>
      <c r="AE123" s="9" t="str">
        <f t="shared" si="2"/>
        <v>n</v>
      </c>
      <c r="AF123" s="9" t="str">
        <f t="shared" si="3"/>
        <v>n</v>
      </c>
      <c r="AG123" s="14" t="s">
        <v>627</v>
      </c>
      <c r="AH123" s="5" t="s">
        <v>745</v>
      </c>
      <c r="AI123" s="19">
        <v>1</v>
      </c>
    </row>
    <row r="124" spans="1:43" ht="52.8" x14ac:dyDescent="0.3">
      <c r="A124" s="58">
        <v>1716</v>
      </c>
      <c r="B124" s="58" t="s">
        <v>326</v>
      </c>
      <c r="C124" s="58">
        <v>2007</v>
      </c>
      <c r="D124" s="58" t="s">
        <v>327</v>
      </c>
      <c r="E124" s="58" t="s">
        <v>1092</v>
      </c>
      <c r="F124" s="68" t="s">
        <v>708</v>
      </c>
      <c r="G124" s="68"/>
      <c r="H124" s="68"/>
      <c r="I124" s="58"/>
      <c r="J124" s="58"/>
      <c r="K124" s="58"/>
      <c r="L124" s="58"/>
      <c r="M124" s="64"/>
      <c r="N124" s="58"/>
      <c r="O124" s="58"/>
      <c r="P124" s="58"/>
      <c r="Q124" s="58"/>
      <c r="R124" s="59"/>
      <c r="S124" s="59"/>
      <c r="T124" s="59"/>
      <c r="U124" s="59"/>
      <c r="V124" s="59"/>
      <c r="W124" s="58"/>
      <c r="X124" s="58"/>
      <c r="Y124" s="58"/>
      <c r="Z124" s="58"/>
      <c r="AA124" s="58"/>
      <c r="AB124" s="58"/>
      <c r="AC124" s="58"/>
      <c r="AD124" s="63"/>
      <c r="AE124" s="9" t="str">
        <f t="shared" si="2"/>
        <v>n</v>
      </c>
      <c r="AF124" s="9" t="str">
        <f t="shared" si="3"/>
        <v>n</v>
      </c>
      <c r="AG124" s="14" t="s">
        <v>627</v>
      </c>
      <c r="AH124" s="5" t="s">
        <v>745</v>
      </c>
      <c r="AI124" s="19">
        <v>1</v>
      </c>
    </row>
    <row r="125" spans="1:43" ht="39.6" x14ac:dyDescent="0.3">
      <c r="A125" s="58">
        <v>4510</v>
      </c>
      <c r="B125" s="58" t="s">
        <v>328</v>
      </c>
      <c r="C125" s="58">
        <v>2010</v>
      </c>
      <c r="D125" s="58" t="s">
        <v>329</v>
      </c>
      <c r="E125" s="58" t="s">
        <v>330</v>
      </c>
      <c r="F125" s="68" t="s">
        <v>708</v>
      </c>
      <c r="G125" s="68"/>
      <c r="H125" s="68"/>
      <c r="I125" s="58"/>
      <c r="J125" s="58"/>
      <c r="K125" s="58"/>
      <c r="L125" s="58"/>
      <c r="M125" s="64"/>
      <c r="N125" s="58"/>
      <c r="O125" s="58"/>
      <c r="P125" s="58"/>
      <c r="Q125" s="58"/>
      <c r="R125" s="59"/>
      <c r="S125" s="59"/>
      <c r="T125" s="59"/>
      <c r="U125" s="59"/>
      <c r="V125" s="59"/>
      <c r="W125" s="58"/>
      <c r="X125" s="58"/>
      <c r="Y125" s="58"/>
      <c r="Z125" s="58"/>
      <c r="AA125" s="58"/>
      <c r="AB125" s="58"/>
      <c r="AC125" s="58"/>
      <c r="AD125" s="63"/>
      <c r="AE125" s="9" t="str">
        <f t="shared" si="2"/>
        <v>n</v>
      </c>
      <c r="AF125" s="9" t="str">
        <f t="shared" si="3"/>
        <v>n</v>
      </c>
      <c r="AG125" s="14" t="s">
        <v>627</v>
      </c>
      <c r="AH125" s="5" t="s">
        <v>745</v>
      </c>
      <c r="AI125" s="19">
        <v>1</v>
      </c>
    </row>
    <row r="126" spans="1:43" ht="39.6" x14ac:dyDescent="0.3">
      <c r="A126" s="58">
        <v>225</v>
      </c>
      <c r="B126" s="58" t="s">
        <v>331</v>
      </c>
      <c r="C126" s="58">
        <v>2011</v>
      </c>
      <c r="D126" s="58" t="s">
        <v>332</v>
      </c>
      <c r="E126" s="58" t="s">
        <v>1093</v>
      </c>
      <c r="F126" s="68" t="s">
        <v>708</v>
      </c>
      <c r="G126" s="68"/>
      <c r="H126" s="68"/>
      <c r="I126" s="58"/>
      <c r="J126" s="58"/>
      <c r="K126" s="58"/>
      <c r="L126" s="58"/>
      <c r="M126" s="64"/>
      <c r="N126" s="58"/>
      <c r="O126" s="58"/>
      <c r="P126" s="58"/>
      <c r="Q126" s="58"/>
      <c r="R126" s="59"/>
      <c r="S126" s="59"/>
      <c r="T126" s="59"/>
      <c r="U126" s="59"/>
      <c r="V126" s="59"/>
      <c r="W126" s="58"/>
      <c r="X126" s="58"/>
      <c r="Y126" s="58"/>
      <c r="Z126" s="58"/>
      <c r="AA126" s="58"/>
      <c r="AB126" s="58"/>
      <c r="AC126" s="58"/>
      <c r="AD126" s="63"/>
      <c r="AE126" s="9" t="str">
        <f t="shared" si="2"/>
        <v>n</v>
      </c>
      <c r="AF126" s="9" t="str">
        <f t="shared" si="3"/>
        <v>n</v>
      </c>
      <c r="AG126" s="14" t="s">
        <v>627</v>
      </c>
      <c r="AH126" s="5" t="s">
        <v>745</v>
      </c>
      <c r="AI126" s="19">
        <v>1</v>
      </c>
    </row>
    <row r="127" spans="1:43" ht="79.8" x14ac:dyDescent="0.3">
      <c r="A127" s="58">
        <v>2170</v>
      </c>
      <c r="B127" s="58" t="s">
        <v>333</v>
      </c>
      <c r="C127" s="58">
        <v>2005</v>
      </c>
      <c r="D127" s="58" t="s">
        <v>334</v>
      </c>
      <c r="E127" s="58" t="s">
        <v>335</v>
      </c>
      <c r="F127" s="59" t="s">
        <v>627</v>
      </c>
      <c r="G127" s="58" t="s">
        <v>942</v>
      </c>
      <c r="H127" s="58"/>
      <c r="I127" s="58" t="s">
        <v>1094</v>
      </c>
      <c r="J127" s="58" t="s">
        <v>641</v>
      </c>
      <c r="K127" s="58" t="s">
        <v>654</v>
      </c>
      <c r="L127" s="58" t="s">
        <v>643</v>
      </c>
      <c r="M127" s="64" t="s">
        <v>655</v>
      </c>
      <c r="N127" s="58" t="s">
        <v>1007</v>
      </c>
      <c r="O127" s="58" t="s">
        <v>720</v>
      </c>
      <c r="P127" s="58" t="s">
        <v>664</v>
      </c>
      <c r="Q127" s="58" t="s">
        <v>710</v>
      </c>
      <c r="R127" s="59"/>
      <c r="S127" s="59">
        <v>5</v>
      </c>
      <c r="T127" s="66" t="s">
        <v>1095</v>
      </c>
      <c r="U127" s="59"/>
      <c r="V127" s="59" t="s">
        <v>1096</v>
      </c>
      <c r="W127" s="58" t="s">
        <v>639</v>
      </c>
      <c r="X127" s="58" t="s">
        <v>1097</v>
      </c>
      <c r="Y127" s="58" t="s">
        <v>1098</v>
      </c>
      <c r="Z127" s="58"/>
      <c r="AA127" s="58"/>
      <c r="AB127" s="58" t="s">
        <v>1099</v>
      </c>
      <c r="AC127" s="58" t="s">
        <v>1100</v>
      </c>
      <c r="AD127" s="63" t="s">
        <v>1101</v>
      </c>
      <c r="AE127" s="9" t="str">
        <f t="shared" si="2"/>
        <v>y</v>
      </c>
      <c r="AF127" s="9" t="str">
        <f t="shared" si="3"/>
        <v>y</v>
      </c>
      <c r="AG127" s="14" t="s">
        <v>627</v>
      </c>
      <c r="AH127" s="5" t="s">
        <v>745</v>
      </c>
      <c r="AI127" s="19">
        <v>3</v>
      </c>
    </row>
    <row r="128" spans="1:43" ht="39.6" x14ac:dyDescent="0.3">
      <c r="A128" s="58">
        <v>1666</v>
      </c>
      <c r="B128" s="58" t="s">
        <v>344</v>
      </c>
      <c r="C128" s="58">
        <v>2007</v>
      </c>
      <c r="D128" s="58" t="s">
        <v>345</v>
      </c>
      <c r="E128" s="58" t="s">
        <v>346</v>
      </c>
      <c r="F128" s="68" t="s">
        <v>708</v>
      </c>
      <c r="G128" s="68"/>
      <c r="H128" s="68"/>
      <c r="I128" s="58"/>
      <c r="J128" s="58"/>
      <c r="K128" s="58"/>
      <c r="L128" s="58"/>
      <c r="M128" s="64"/>
      <c r="N128" s="58"/>
      <c r="O128" s="58"/>
      <c r="P128" s="58"/>
      <c r="Q128" s="58"/>
      <c r="R128" s="59"/>
      <c r="S128" s="59"/>
      <c r="T128" s="59"/>
      <c r="U128" s="59"/>
      <c r="V128" s="59"/>
      <c r="W128" s="58"/>
      <c r="X128" s="58"/>
      <c r="Y128" s="58"/>
      <c r="Z128" s="58"/>
      <c r="AA128" s="58"/>
      <c r="AB128" s="58"/>
      <c r="AC128" s="58"/>
      <c r="AD128" s="63"/>
      <c r="AE128" s="9" t="str">
        <f t="shared" si="2"/>
        <v>n</v>
      </c>
      <c r="AF128" s="9" t="str">
        <f t="shared" si="3"/>
        <v>n</v>
      </c>
      <c r="AG128" s="14" t="s">
        <v>627</v>
      </c>
      <c r="AH128" s="5" t="s">
        <v>745</v>
      </c>
      <c r="AI128" s="19">
        <v>1</v>
      </c>
    </row>
    <row r="129" spans="1:43" ht="106.8" x14ac:dyDescent="0.3">
      <c r="A129" s="58">
        <v>392</v>
      </c>
      <c r="B129" s="58" t="s">
        <v>339</v>
      </c>
      <c r="C129" s="58">
        <v>2012</v>
      </c>
      <c r="D129" s="58" t="s">
        <v>340</v>
      </c>
      <c r="E129" s="58" t="s">
        <v>341</v>
      </c>
      <c r="F129" s="59" t="s">
        <v>627</v>
      </c>
      <c r="G129" s="58" t="s">
        <v>1102</v>
      </c>
      <c r="H129" s="58" t="s">
        <v>1405</v>
      </c>
      <c r="I129" s="58" t="s">
        <v>1103</v>
      </c>
      <c r="J129" s="57" t="s">
        <v>641</v>
      </c>
      <c r="K129" s="57" t="s">
        <v>640</v>
      </c>
      <c r="L129" s="57" t="s">
        <v>642</v>
      </c>
      <c r="M129" s="61" t="s">
        <v>630</v>
      </c>
      <c r="N129" s="58" t="s">
        <v>1007</v>
      </c>
      <c r="O129" s="58" t="s">
        <v>1109</v>
      </c>
      <c r="P129" s="58" t="s">
        <v>664</v>
      </c>
      <c r="Q129" s="58" t="s">
        <v>767</v>
      </c>
      <c r="R129" s="59"/>
      <c r="S129" s="59">
        <v>7</v>
      </c>
      <c r="T129" s="59">
        <v>4</v>
      </c>
      <c r="U129" s="59">
        <v>96</v>
      </c>
      <c r="V129" s="59">
        <v>672</v>
      </c>
      <c r="W129" s="58" t="s">
        <v>639</v>
      </c>
      <c r="X129" s="58" t="s">
        <v>1104</v>
      </c>
      <c r="Y129" s="58" t="s">
        <v>1105</v>
      </c>
      <c r="Z129" s="58"/>
      <c r="AA129" s="58"/>
      <c r="AB129" s="58" t="s">
        <v>1106</v>
      </c>
      <c r="AC129" s="58" t="s">
        <v>1107</v>
      </c>
      <c r="AD129" s="63" t="s">
        <v>1108</v>
      </c>
      <c r="AE129" s="9" t="str">
        <f t="shared" si="2"/>
        <v>y</v>
      </c>
      <c r="AF129" s="9" t="s">
        <v>627</v>
      </c>
      <c r="AG129" s="14" t="s">
        <v>627</v>
      </c>
      <c r="AH129" s="5" t="s">
        <v>745</v>
      </c>
      <c r="AI129" s="19">
        <v>3</v>
      </c>
    </row>
    <row r="130" spans="1:43" ht="92.4" x14ac:dyDescent="0.3">
      <c r="A130" s="58">
        <v>437</v>
      </c>
      <c r="B130" s="58" t="s">
        <v>339</v>
      </c>
      <c r="C130" s="58">
        <v>2014</v>
      </c>
      <c r="D130" s="58" t="s">
        <v>342</v>
      </c>
      <c r="E130" s="58" t="s">
        <v>343</v>
      </c>
      <c r="F130" s="59" t="s">
        <v>627</v>
      </c>
      <c r="G130" s="58" t="s">
        <v>1102</v>
      </c>
      <c r="H130" s="58"/>
      <c r="I130" s="58" t="s">
        <v>1103</v>
      </c>
      <c r="J130" s="57" t="s">
        <v>641</v>
      </c>
      <c r="K130" s="57" t="s">
        <v>640</v>
      </c>
      <c r="L130" s="57" t="s">
        <v>642</v>
      </c>
      <c r="M130" s="61" t="s">
        <v>630</v>
      </c>
      <c r="N130" s="58" t="s">
        <v>1007</v>
      </c>
      <c r="O130" s="58" t="s">
        <v>720</v>
      </c>
      <c r="P130" s="58" t="s">
        <v>664</v>
      </c>
      <c r="Q130" s="58" t="s">
        <v>767</v>
      </c>
      <c r="R130" s="59"/>
      <c r="S130" s="59">
        <v>5</v>
      </c>
      <c r="T130" s="59">
        <v>3</v>
      </c>
      <c r="U130" s="59">
        <v>60</v>
      </c>
      <c r="V130" s="59">
        <v>300</v>
      </c>
      <c r="W130" s="58" t="s">
        <v>639</v>
      </c>
      <c r="X130" s="58" t="s">
        <v>1110</v>
      </c>
      <c r="Y130" s="58" t="s">
        <v>1111</v>
      </c>
      <c r="Z130" s="58"/>
      <c r="AA130" s="58"/>
      <c r="AB130" s="58" t="s">
        <v>1112</v>
      </c>
      <c r="AC130" s="58"/>
      <c r="AD130" s="63"/>
      <c r="AE130" s="9" t="str">
        <f t="shared" si="2"/>
        <v>y</v>
      </c>
      <c r="AF130" s="9" t="s">
        <v>627</v>
      </c>
      <c r="AG130" s="14" t="s">
        <v>627</v>
      </c>
      <c r="AH130" s="5" t="s">
        <v>745</v>
      </c>
      <c r="AI130" s="19">
        <v>3</v>
      </c>
    </row>
    <row r="131" spans="1:43" ht="132" x14ac:dyDescent="0.3">
      <c r="A131" s="58">
        <v>560</v>
      </c>
      <c r="B131" s="58" t="s">
        <v>347</v>
      </c>
      <c r="C131" s="58">
        <v>2002</v>
      </c>
      <c r="D131" s="58" t="s">
        <v>348</v>
      </c>
      <c r="E131" s="58" t="s">
        <v>349</v>
      </c>
      <c r="F131" s="59" t="s">
        <v>627</v>
      </c>
      <c r="G131" s="58" t="s">
        <v>628</v>
      </c>
      <c r="H131" s="58"/>
      <c r="I131" s="58" t="s">
        <v>1113</v>
      </c>
      <c r="J131" s="57" t="s">
        <v>641</v>
      </c>
      <c r="K131" s="57" t="s">
        <v>640</v>
      </c>
      <c r="L131" s="57" t="s">
        <v>642</v>
      </c>
      <c r="M131" s="61" t="s">
        <v>630</v>
      </c>
      <c r="N131" s="58" t="s">
        <v>1007</v>
      </c>
      <c r="O131" s="58" t="s">
        <v>720</v>
      </c>
      <c r="P131" s="58" t="s">
        <v>1114</v>
      </c>
      <c r="Q131" s="58" t="s">
        <v>710</v>
      </c>
      <c r="R131" s="59"/>
      <c r="S131" s="66" t="s">
        <v>829</v>
      </c>
      <c r="T131" s="66" t="s">
        <v>1115</v>
      </c>
      <c r="U131" s="59" t="s">
        <v>1116</v>
      </c>
      <c r="V131" s="59" t="s">
        <v>1117</v>
      </c>
      <c r="W131" s="58" t="s">
        <v>639</v>
      </c>
      <c r="X131" s="58" t="s">
        <v>1118</v>
      </c>
      <c r="Y131" s="58" t="s">
        <v>1119</v>
      </c>
      <c r="Z131" s="58"/>
      <c r="AA131" s="58"/>
      <c r="AB131" s="58"/>
      <c r="AC131" s="58"/>
      <c r="AD131" s="63"/>
      <c r="AE131" s="9" t="str">
        <f t="shared" ref="AE131:AE194" si="4">IF(OR(M131="Helicoverpa armigera",M131="Ostrinia nubilalis",M131="Autographa gamma",M131="Agrotis ipsilon",M131="Sesamia nonagrioides",M131="Mamestra brassicae",M131="Diabrotica virgifera virgifera"),"y","n")</f>
        <v>y</v>
      </c>
      <c r="AF131" s="9" t="str">
        <f t="shared" si="3"/>
        <v>y</v>
      </c>
      <c r="AG131" s="14" t="s">
        <v>627</v>
      </c>
      <c r="AH131" s="5" t="s">
        <v>745</v>
      </c>
      <c r="AI131" s="19">
        <v>3</v>
      </c>
    </row>
    <row r="132" spans="1:43" ht="66" x14ac:dyDescent="0.3">
      <c r="A132" s="58">
        <v>4535</v>
      </c>
      <c r="B132" s="58" t="s">
        <v>350</v>
      </c>
      <c r="C132" s="58">
        <v>2013</v>
      </c>
      <c r="D132" s="58" t="s">
        <v>351</v>
      </c>
      <c r="E132" s="58" t="s">
        <v>352</v>
      </c>
      <c r="F132" s="59" t="s">
        <v>627</v>
      </c>
      <c r="G132" s="58" t="s">
        <v>1120</v>
      </c>
      <c r="H132" s="58"/>
      <c r="I132" s="58" t="s">
        <v>1121</v>
      </c>
      <c r="J132" s="58" t="s">
        <v>641</v>
      </c>
      <c r="K132" s="58" t="s">
        <v>654</v>
      </c>
      <c r="L132" s="58" t="s">
        <v>643</v>
      </c>
      <c r="M132" s="64" t="s">
        <v>655</v>
      </c>
      <c r="N132" s="58" t="s">
        <v>1007</v>
      </c>
      <c r="O132" s="58" t="s">
        <v>720</v>
      </c>
      <c r="P132" s="58" t="s">
        <v>656</v>
      </c>
      <c r="Q132" s="58" t="s">
        <v>773</v>
      </c>
      <c r="R132" s="59">
        <v>376</v>
      </c>
      <c r="S132" s="59">
        <v>7</v>
      </c>
      <c r="T132" s="59">
        <v>4</v>
      </c>
      <c r="U132" s="59"/>
      <c r="V132" s="59"/>
      <c r="W132" s="58" t="s">
        <v>639</v>
      </c>
      <c r="X132" s="58" t="s">
        <v>1122</v>
      </c>
      <c r="Y132" s="58" t="s">
        <v>1123</v>
      </c>
      <c r="Z132" s="58" t="s">
        <v>1124</v>
      </c>
      <c r="AA132" s="58" t="s">
        <v>1125</v>
      </c>
      <c r="AB132" s="58" t="s">
        <v>1126</v>
      </c>
      <c r="AC132" s="58" t="s">
        <v>1127</v>
      </c>
      <c r="AD132" s="63" t="s">
        <v>1128</v>
      </c>
      <c r="AE132" s="9" t="str">
        <f t="shared" si="4"/>
        <v>y</v>
      </c>
      <c r="AF132" s="9" t="str">
        <f t="shared" si="3"/>
        <v>y</v>
      </c>
      <c r="AG132" s="14" t="s">
        <v>627</v>
      </c>
      <c r="AH132" s="5" t="s">
        <v>745</v>
      </c>
      <c r="AI132" s="19">
        <v>3</v>
      </c>
    </row>
    <row r="133" spans="1:43" ht="52.8" x14ac:dyDescent="0.3">
      <c r="A133" s="58">
        <v>341</v>
      </c>
      <c r="B133" s="58" t="s">
        <v>353</v>
      </c>
      <c r="C133" s="58">
        <v>2009</v>
      </c>
      <c r="D133" s="58" t="s">
        <v>354</v>
      </c>
      <c r="E133" s="58" t="s">
        <v>355</v>
      </c>
      <c r="F133" s="68" t="s">
        <v>708</v>
      </c>
      <c r="G133" s="68"/>
      <c r="H133" s="68"/>
      <c r="I133" s="58"/>
      <c r="J133" s="58"/>
      <c r="K133" s="58"/>
      <c r="L133" s="58"/>
      <c r="M133" s="64"/>
      <c r="N133" s="58"/>
      <c r="O133" s="58"/>
      <c r="P133" s="58"/>
      <c r="Q133" s="58"/>
      <c r="R133" s="59"/>
      <c r="S133" s="59"/>
      <c r="T133" s="59"/>
      <c r="U133" s="59"/>
      <c r="V133" s="59"/>
      <c r="W133" s="58"/>
      <c r="X133" s="58"/>
      <c r="Y133" s="58"/>
      <c r="Z133" s="58"/>
      <c r="AA133" s="58"/>
      <c r="AB133" s="58"/>
      <c r="AC133" s="58"/>
      <c r="AD133" s="63"/>
      <c r="AE133" s="9" t="str">
        <f t="shared" si="4"/>
        <v>n</v>
      </c>
      <c r="AF133" s="9" t="str">
        <f t="shared" ref="AF133:AF196" si="5">IF(OR(ISNUMBER(FIND("LC",X133)),ISNUMBER(FIND("EC",X133))),"y","n")</f>
        <v>n</v>
      </c>
      <c r="AG133" s="14" t="s">
        <v>627</v>
      </c>
      <c r="AH133" s="5" t="s">
        <v>745</v>
      </c>
      <c r="AI133" s="19">
        <v>1</v>
      </c>
    </row>
    <row r="134" spans="1:43" ht="52.8" x14ac:dyDescent="0.3">
      <c r="A134" s="58">
        <v>1149</v>
      </c>
      <c r="B134" s="58" t="s">
        <v>358</v>
      </c>
      <c r="C134" s="58">
        <v>2010</v>
      </c>
      <c r="D134" s="58" t="s">
        <v>359</v>
      </c>
      <c r="E134" s="58" t="s">
        <v>360</v>
      </c>
      <c r="F134" s="59" t="s">
        <v>627</v>
      </c>
      <c r="G134" s="58" t="s">
        <v>669</v>
      </c>
      <c r="H134" s="58"/>
      <c r="I134" s="58" t="s">
        <v>709</v>
      </c>
      <c r="J134" s="57" t="s">
        <v>641</v>
      </c>
      <c r="K134" s="57" t="s">
        <v>640</v>
      </c>
      <c r="L134" s="57" t="s">
        <v>642</v>
      </c>
      <c r="M134" s="61" t="s">
        <v>630</v>
      </c>
      <c r="N134" s="58" t="s">
        <v>769</v>
      </c>
      <c r="O134" s="58" t="s">
        <v>720</v>
      </c>
      <c r="P134" s="58" t="s">
        <v>664</v>
      </c>
      <c r="Q134" s="58" t="s">
        <v>773</v>
      </c>
      <c r="R134" s="59"/>
      <c r="S134" s="59">
        <v>7</v>
      </c>
      <c r="T134" s="59">
        <v>4</v>
      </c>
      <c r="U134" s="59">
        <v>40</v>
      </c>
      <c r="V134" s="59">
        <v>280</v>
      </c>
      <c r="W134" s="58" t="s">
        <v>1231</v>
      </c>
      <c r="X134" s="58" t="s">
        <v>1232</v>
      </c>
      <c r="Y134" s="58" t="s">
        <v>1233</v>
      </c>
      <c r="Z134" s="58" t="s">
        <v>1234</v>
      </c>
      <c r="AA134" s="58"/>
      <c r="AB134" s="58" t="s">
        <v>1235</v>
      </c>
      <c r="AC134" s="58"/>
      <c r="AD134" s="63"/>
      <c r="AE134" s="9" t="str">
        <f t="shared" si="4"/>
        <v>y</v>
      </c>
      <c r="AF134" s="9" t="str">
        <f t="shared" si="5"/>
        <v>y</v>
      </c>
      <c r="AG134" s="14" t="s">
        <v>627</v>
      </c>
      <c r="AH134" s="5" t="s">
        <v>627</v>
      </c>
      <c r="AI134" s="19" t="s">
        <v>1490</v>
      </c>
      <c r="AJ134" s="24" t="s">
        <v>627</v>
      </c>
      <c r="AK134" s="24" t="s">
        <v>745</v>
      </c>
      <c r="AL134" s="24" t="s">
        <v>627</v>
      </c>
      <c r="AM134" s="24" t="s">
        <v>627</v>
      </c>
      <c r="AN134" s="24" t="s">
        <v>627</v>
      </c>
      <c r="AO134" s="24" t="s">
        <v>627</v>
      </c>
      <c r="AP134" s="24" t="s">
        <v>627</v>
      </c>
      <c r="AQ134" s="28">
        <f>COUNTIF(AJ134:AP134,"y")</f>
        <v>6</v>
      </c>
    </row>
    <row r="135" spans="1:43" ht="52.8" x14ac:dyDescent="0.3">
      <c r="A135" s="58">
        <v>8536</v>
      </c>
      <c r="B135" s="58" t="s">
        <v>356</v>
      </c>
      <c r="C135" s="58">
        <v>2008</v>
      </c>
      <c r="D135" s="58" t="s">
        <v>357</v>
      </c>
      <c r="E135" s="58" t="s">
        <v>731</v>
      </c>
      <c r="F135" s="68" t="s">
        <v>708</v>
      </c>
      <c r="G135" s="68"/>
      <c r="H135" s="68"/>
      <c r="I135" s="58"/>
      <c r="J135" s="58"/>
      <c r="K135" s="58"/>
      <c r="L135" s="58"/>
      <c r="M135" s="64"/>
      <c r="N135" s="58"/>
      <c r="O135" s="58"/>
      <c r="P135" s="58"/>
      <c r="Q135" s="58"/>
      <c r="R135" s="59"/>
      <c r="S135" s="59"/>
      <c r="T135" s="59"/>
      <c r="U135" s="59"/>
      <c r="V135" s="59"/>
      <c r="W135" s="58"/>
      <c r="X135" s="58"/>
      <c r="Y135" s="58"/>
      <c r="Z135" s="58"/>
      <c r="AA135" s="58"/>
      <c r="AB135" s="58"/>
      <c r="AC135" s="58"/>
      <c r="AD135" s="63"/>
      <c r="AE135" s="9" t="str">
        <f t="shared" si="4"/>
        <v>n</v>
      </c>
      <c r="AF135" s="9" t="str">
        <f t="shared" si="5"/>
        <v>n</v>
      </c>
      <c r="AG135" s="14" t="s">
        <v>627</v>
      </c>
      <c r="AH135" s="5" t="s">
        <v>745</v>
      </c>
      <c r="AI135" s="19">
        <v>1</v>
      </c>
    </row>
    <row r="136" spans="1:43" ht="52.8" x14ac:dyDescent="0.3">
      <c r="A136" s="58">
        <v>8539</v>
      </c>
      <c r="B136" s="58" t="s">
        <v>361</v>
      </c>
      <c r="C136" s="58">
        <v>2007</v>
      </c>
      <c r="D136" s="58" t="s">
        <v>362</v>
      </c>
      <c r="E136" s="58" t="s">
        <v>363</v>
      </c>
      <c r="F136" s="68" t="s">
        <v>1236</v>
      </c>
      <c r="G136" s="68"/>
      <c r="H136" s="68"/>
      <c r="I136" s="58"/>
      <c r="J136" s="58"/>
      <c r="K136" s="58"/>
      <c r="L136" s="58"/>
      <c r="M136" s="64"/>
      <c r="N136" s="58"/>
      <c r="O136" s="58"/>
      <c r="P136" s="58"/>
      <c r="Q136" s="58"/>
      <c r="R136" s="59"/>
      <c r="S136" s="59"/>
      <c r="T136" s="59"/>
      <c r="U136" s="59"/>
      <c r="V136" s="59"/>
      <c r="W136" s="58"/>
      <c r="X136" s="58"/>
      <c r="Y136" s="58"/>
      <c r="Z136" s="58"/>
      <c r="AA136" s="58"/>
      <c r="AB136" s="58"/>
      <c r="AC136" s="58"/>
      <c r="AD136" s="63"/>
      <c r="AE136" s="9" t="str">
        <f t="shared" si="4"/>
        <v>n</v>
      </c>
      <c r="AF136" s="9" t="str">
        <f t="shared" si="5"/>
        <v>n</v>
      </c>
      <c r="AG136" s="14" t="s">
        <v>745</v>
      </c>
      <c r="AH136" s="5" t="s">
        <v>745</v>
      </c>
      <c r="AI136" s="19">
        <v>0</v>
      </c>
    </row>
    <row r="137" spans="1:43" ht="52.8" x14ac:dyDescent="0.3">
      <c r="A137" s="77">
        <v>8544</v>
      </c>
      <c r="B137" s="77" t="s">
        <v>364</v>
      </c>
      <c r="C137" s="77">
        <v>2004</v>
      </c>
      <c r="D137" s="77" t="s">
        <v>365</v>
      </c>
      <c r="E137" s="77" t="s">
        <v>366</v>
      </c>
      <c r="F137" s="77" t="s">
        <v>887</v>
      </c>
      <c r="G137" s="58"/>
      <c r="H137" s="58"/>
      <c r="I137" s="58"/>
      <c r="J137" s="58"/>
      <c r="K137" s="58"/>
      <c r="L137" s="58"/>
      <c r="M137" s="64"/>
      <c r="N137" s="58"/>
      <c r="O137" s="58"/>
      <c r="P137" s="58"/>
      <c r="Q137" s="58"/>
      <c r="R137" s="59"/>
      <c r="S137" s="59"/>
      <c r="T137" s="59"/>
      <c r="U137" s="59"/>
      <c r="V137" s="59"/>
      <c r="W137" s="58"/>
      <c r="X137" s="58"/>
      <c r="Y137" s="58"/>
      <c r="Z137" s="58"/>
      <c r="AA137" s="58"/>
      <c r="AB137" s="58"/>
      <c r="AC137" s="58"/>
      <c r="AD137" s="63"/>
      <c r="AE137" s="9" t="str">
        <f t="shared" si="4"/>
        <v>n</v>
      </c>
      <c r="AF137" s="9" t="str">
        <f t="shared" si="5"/>
        <v>n</v>
      </c>
      <c r="AG137" s="14" t="s">
        <v>627</v>
      </c>
      <c r="AH137" s="5" t="s">
        <v>745</v>
      </c>
      <c r="AI137" s="19">
        <v>1</v>
      </c>
    </row>
    <row r="138" spans="1:43" ht="66" x14ac:dyDescent="0.3">
      <c r="A138" s="58">
        <v>1972</v>
      </c>
      <c r="B138" s="58" t="s">
        <v>367</v>
      </c>
      <c r="C138" s="58">
        <v>2006</v>
      </c>
      <c r="D138" s="58" t="s">
        <v>368</v>
      </c>
      <c r="E138" s="58" t="s">
        <v>369</v>
      </c>
      <c r="F138" s="68" t="s">
        <v>974</v>
      </c>
      <c r="G138" s="68"/>
      <c r="H138" s="68"/>
      <c r="I138" s="58"/>
      <c r="J138" s="58"/>
      <c r="K138" s="58"/>
      <c r="L138" s="58"/>
      <c r="M138" s="64"/>
      <c r="N138" s="58"/>
      <c r="O138" s="58"/>
      <c r="P138" s="58"/>
      <c r="Q138" s="58"/>
      <c r="R138" s="59"/>
      <c r="S138" s="59"/>
      <c r="T138" s="59"/>
      <c r="U138" s="59"/>
      <c r="V138" s="59"/>
      <c r="W138" s="58"/>
      <c r="X138" s="58"/>
      <c r="Y138" s="58"/>
      <c r="Z138" s="58"/>
      <c r="AA138" s="58"/>
      <c r="AB138" s="58"/>
      <c r="AC138" s="58"/>
      <c r="AD138" s="63"/>
      <c r="AE138" s="9" t="str">
        <f t="shared" si="4"/>
        <v>n</v>
      </c>
      <c r="AF138" s="9" t="str">
        <f t="shared" si="5"/>
        <v>n</v>
      </c>
      <c r="AG138" s="14" t="s">
        <v>627</v>
      </c>
      <c r="AH138" s="5" t="s">
        <v>745</v>
      </c>
      <c r="AI138" s="19">
        <v>1</v>
      </c>
    </row>
    <row r="139" spans="1:43" ht="52.8" x14ac:dyDescent="0.3">
      <c r="A139" s="58">
        <v>2418</v>
      </c>
      <c r="B139" s="58" t="s">
        <v>370</v>
      </c>
      <c r="C139" s="58">
        <v>2004</v>
      </c>
      <c r="D139" s="58" t="s">
        <v>371</v>
      </c>
      <c r="E139" s="58" t="s">
        <v>372</v>
      </c>
      <c r="F139" s="68" t="s">
        <v>708</v>
      </c>
      <c r="G139" s="68"/>
      <c r="H139" s="68"/>
      <c r="I139" s="58"/>
      <c r="J139" s="58"/>
      <c r="K139" s="58"/>
      <c r="L139" s="58"/>
      <c r="M139" s="64"/>
      <c r="N139" s="58"/>
      <c r="O139" s="58"/>
      <c r="P139" s="58"/>
      <c r="Q139" s="58"/>
      <c r="R139" s="59"/>
      <c r="S139" s="59"/>
      <c r="T139" s="59"/>
      <c r="U139" s="59"/>
      <c r="V139" s="59"/>
      <c r="W139" s="58"/>
      <c r="X139" s="58"/>
      <c r="Y139" s="58"/>
      <c r="Z139" s="58"/>
      <c r="AA139" s="58"/>
      <c r="AB139" s="58"/>
      <c r="AC139" s="58"/>
      <c r="AD139" s="63"/>
      <c r="AE139" s="9" t="str">
        <f t="shared" si="4"/>
        <v>n</v>
      </c>
      <c r="AF139" s="9" t="str">
        <f t="shared" si="5"/>
        <v>n</v>
      </c>
      <c r="AG139" s="14" t="s">
        <v>745</v>
      </c>
      <c r="AH139" s="5" t="s">
        <v>745</v>
      </c>
      <c r="AI139" s="19">
        <v>0</v>
      </c>
    </row>
    <row r="140" spans="1:43" ht="39.6" x14ac:dyDescent="0.3">
      <c r="A140" s="77">
        <v>8555</v>
      </c>
      <c r="B140" s="77" t="s">
        <v>373</v>
      </c>
      <c r="C140" s="77">
        <v>2003</v>
      </c>
      <c r="D140" s="77" t="s">
        <v>374</v>
      </c>
      <c r="E140" s="77" t="s">
        <v>375</v>
      </c>
      <c r="F140" s="77" t="s">
        <v>887</v>
      </c>
      <c r="G140" s="58"/>
      <c r="H140" s="58"/>
      <c r="I140" s="58"/>
      <c r="J140" s="58"/>
      <c r="K140" s="58"/>
      <c r="L140" s="58"/>
      <c r="M140" s="64"/>
      <c r="N140" s="58"/>
      <c r="O140" s="58"/>
      <c r="P140" s="58"/>
      <c r="Q140" s="58"/>
      <c r="R140" s="59"/>
      <c r="S140" s="59"/>
      <c r="T140" s="59"/>
      <c r="U140" s="59"/>
      <c r="V140" s="59"/>
      <c r="W140" s="58"/>
      <c r="X140" s="58"/>
      <c r="Y140" s="58"/>
      <c r="Z140" s="58"/>
      <c r="AA140" s="58"/>
      <c r="AB140" s="58"/>
      <c r="AC140" s="58"/>
      <c r="AD140" s="63"/>
      <c r="AE140" s="9" t="str">
        <f t="shared" si="4"/>
        <v>n</v>
      </c>
      <c r="AF140" s="9" t="str">
        <f t="shared" si="5"/>
        <v>n</v>
      </c>
      <c r="AG140" s="14" t="s">
        <v>627</v>
      </c>
      <c r="AH140" s="5" t="s">
        <v>745</v>
      </c>
      <c r="AI140" s="19">
        <v>1</v>
      </c>
    </row>
    <row r="141" spans="1:43" ht="39.6" x14ac:dyDescent="0.3">
      <c r="A141" s="77">
        <v>8558</v>
      </c>
      <c r="B141" s="77" t="s">
        <v>376</v>
      </c>
      <c r="C141" s="77">
        <v>2003</v>
      </c>
      <c r="D141" s="77" t="s">
        <v>377</v>
      </c>
      <c r="E141" s="77" t="s">
        <v>378</v>
      </c>
      <c r="F141" s="77" t="s">
        <v>887</v>
      </c>
      <c r="G141" s="58"/>
      <c r="H141" s="58"/>
      <c r="I141" s="58"/>
      <c r="J141" s="58"/>
      <c r="K141" s="58"/>
      <c r="L141" s="58"/>
      <c r="M141" s="64"/>
      <c r="N141" s="58"/>
      <c r="O141" s="58"/>
      <c r="P141" s="58"/>
      <c r="Q141" s="58"/>
      <c r="R141" s="59"/>
      <c r="S141" s="59"/>
      <c r="T141" s="59"/>
      <c r="U141" s="59"/>
      <c r="V141" s="59"/>
      <c r="W141" s="58"/>
      <c r="X141" s="58"/>
      <c r="Y141" s="58"/>
      <c r="Z141" s="58"/>
      <c r="AA141" s="58"/>
      <c r="AB141" s="58"/>
      <c r="AC141" s="58"/>
      <c r="AD141" s="63"/>
      <c r="AE141" s="9" t="str">
        <f t="shared" si="4"/>
        <v>n</v>
      </c>
      <c r="AF141" s="9" t="str">
        <f t="shared" si="5"/>
        <v>n</v>
      </c>
      <c r="AG141" s="14" t="s">
        <v>627</v>
      </c>
      <c r="AH141" s="5" t="s">
        <v>745</v>
      </c>
      <c r="AI141" s="19">
        <v>1</v>
      </c>
    </row>
    <row r="142" spans="1:43" ht="52.8" x14ac:dyDescent="0.3">
      <c r="A142" s="58">
        <v>11</v>
      </c>
      <c r="B142" s="58" t="s">
        <v>379</v>
      </c>
      <c r="C142" s="58">
        <v>2013</v>
      </c>
      <c r="D142" s="58" t="s">
        <v>380</v>
      </c>
      <c r="E142" s="58" t="s">
        <v>732</v>
      </c>
      <c r="F142" s="68" t="s">
        <v>708</v>
      </c>
      <c r="G142" s="68"/>
      <c r="H142" s="68"/>
      <c r="I142" s="58"/>
      <c r="J142" s="58"/>
      <c r="K142" s="58"/>
      <c r="L142" s="58"/>
      <c r="M142" s="64"/>
      <c r="N142" s="58"/>
      <c r="O142" s="58"/>
      <c r="P142" s="58"/>
      <c r="Q142" s="58"/>
      <c r="R142" s="59"/>
      <c r="S142" s="59"/>
      <c r="T142" s="59"/>
      <c r="U142" s="59"/>
      <c r="V142" s="59"/>
      <c r="W142" s="58"/>
      <c r="X142" s="58"/>
      <c r="Y142" s="58"/>
      <c r="Z142" s="58"/>
      <c r="AA142" s="58"/>
      <c r="AB142" s="58"/>
      <c r="AC142" s="58"/>
      <c r="AD142" s="63"/>
      <c r="AE142" s="9" t="str">
        <f t="shared" si="4"/>
        <v>n</v>
      </c>
      <c r="AF142" s="9" t="str">
        <f t="shared" si="5"/>
        <v>n</v>
      </c>
      <c r="AG142" s="14" t="s">
        <v>627</v>
      </c>
      <c r="AH142" s="5" t="s">
        <v>745</v>
      </c>
      <c r="AI142" s="19">
        <v>1</v>
      </c>
    </row>
    <row r="143" spans="1:43" ht="66" x14ac:dyDescent="0.3">
      <c r="A143" s="58">
        <v>254</v>
      </c>
      <c r="B143" s="58" t="s">
        <v>381</v>
      </c>
      <c r="C143" s="58">
        <v>2010</v>
      </c>
      <c r="D143" s="58" t="s">
        <v>384</v>
      </c>
      <c r="E143" s="58" t="s">
        <v>385</v>
      </c>
      <c r="F143" s="68" t="s">
        <v>708</v>
      </c>
      <c r="G143" s="68"/>
      <c r="H143" s="68"/>
      <c r="I143" s="58"/>
      <c r="J143" s="58"/>
      <c r="K143" s="58"/>
      <c r="L143" s="58"/>
      <c r="M143" s="64"/>
      <c r="N143" s="58"/>
      <c r="O143" s="58"/>
      <c r="P143" s="58"/>
      <c r="Q143" s="58"/>
      <c r="R143" s="59"/>
      <c r="S143" s="59"/>
      <c r="T143" s="59"/>
      <c r="U143" s="59"/>
      <c r="V143" s="59"/>
      <c r="W143" s="58"/>
      <c r="X143" s="58"/>
      <c r="Y143" s="58"/>
      <c r="Z143" s="58"/>
      <c r="AA143" s="58"/>
      <c r="AB143" s="58"/>
      <c r="AC143" s="58"/>
      <c r="AD143" s="63"/>
      <c r="AE143" s="9" t="str">
        <f t="shared" si="4"/>
        <v>n</v>
      </c>
      <c r="AF143" s="9" t="str">
        <f t="shared" si="5"/>
        <v>n</v>
      </c>
      <c r="AG143" s="14" t="s">
        <v>627</v>
      </c>
      <c r="AH143" s="5" t="s">
        <v>745</v>
      </c>
      <c r="AI143" s="19">
        <v>1</v>
      </c>
    </row>
    <row r="144" spans="1:43" ht="52.8" x14ac:dyDescent="0.3">
      <c r="A144" s="58">
        <v>1138</v>
      </c>
      <c r="B144" s="58" t="s">
        <v>381</v>
      </c>
      <c r="C144" s="58">
        <v>2010</v>
      </c>
      <c r="D144" s="58" t="s">
        <v>382</v>
      </c>
      <c r="E144" s="58" t="s">
        <v>383</v>
      </c>
      <c r="F144" s="68" t="s">
        <v>974</v>
      </c>
      <c r="G144" s="68"/>
      <c r="H144" s="68"/>
      <c r="I144" s="58"/>
      <c r="J144" s="58"/>
      <c r="K144" s="58"/>
      <c r="L144" s="58"/>
      <c r="M144" s="64"/>
      <c r="N144" s="58"/>
      <c r="O144" s="58"/>
      <c r="P144" s="58"/>
      <c r="Q144" s="58"/>
      <c r="R144" s="59"/>
      <c r="S144" s="59"/>
      <c r="T144" s="59"/>
      <c r="U144" s="59"/>
      <c r="V144" s="59"/>
      <c r="W144" s="58"/>
      <c r="X144" s="58"/>
      <c r="Y144" s="58"/>
      <c r="Z144" s="58"/>
      <c r="AA144" s="58"/>
      <c r="AB144" s="58"/>
      <c r="AC144" s="58"/>
      <c r="AD144" s="63"/>
      <c r="AE144" s="9" t="str">
        <f t="shared" si="4"/>
        <v>n</v>
      </c>
      <c r="AF144" s="9" t="str">
        <f t="shared" si="5"/>
        <v>n</v>
      </c>
      <c r="AG144" s="14" t="s">
        <v>627</v>
      </c>
      <c r="AH144" s="5" t="s">
        <v>745</v>
      </c>
      <c r="AI144" s="19">
        <v>1</v>
      </c>
    </row>
    <row r="145" spans="1:43" ht="52.8" x14ac:dyDescent="0.3">
      <c r="A145" s="58">
        <v>2351</v>
      </c>
      <c r="B145" s="58" t="s">
        <v>386</v>
      </c>
      <c r="C145" s="58">
        <v>2004</v>
      </c>
      <c r="D145" s="58" t="s">
        <v>387</v>
      </c>
      <c r="E145" s="58" t="s">
        <v>388</v>
      </c>
      <c r="F145" s="68" t="s">
        <v>1256</v>
      </c>
      <c r="G145" s="68"/>
      <c r="H145" s="68"/>
      <c r="I145" s="58"/>
      <c r="J145" s="58"/>
      <c r="K145" s="58"/>
      <c r="L145" s="58"/>
      <c r="M145" s="64"/>
      <c r="N145" s="58"/>
      <c r="O145" s="58"/>
      <c r="P145" s="58"/>
      <c r="Q145" s="58"/>
      <c r="R145" s="59"/>
      <c r="S145" s="59"/>
      <c r="T145" s="59"/>
      <c r="U145" s="59"/>
      <c r="V145" s="59"/>
      <c r="W145" s="58"/>
      <c r="X145" s="58"/>
      <c r="Y145" s="58"/>
      <c r="Z145" s="58"/>
      <c r="AA145" s="58"/>
      <c r="AB145" s="58"/>
      <c r="AC145" s="58"/>
      <c r="AD145" s="63"/>
      <c r="AE145" s="9" t="str">
        <f t="shared" si="4"/>
        <v>n</v>
      </c>
      <c r="AF145" s="9" t="str">
        <f t="shared" si="5"/>
        <v>n</v>
      </c>
      <c r="AG145" s="14" t="s">
        <v>627</v>
      </c>
      <c r="AH145" s="5" t="s">
        <v>745</v>
      </c>
      <c r="AI145" s="19">
        <v>1</v>
      </c>
    </row>
    <row r="146" spans="1:43" ht="52.8" x14ac:dyDescent="0.3">
      <c r="A146" s="77">
        <v>8593</v>
      </c>
      <c r="B146" s="77" t="s">
        <v>389</v>
      </c>
      <c r="C146" s="77">
        <v>2013</v>
      </c>
      <c r="D146" s="77" t="s">
        <v>390</v>
      </c>
      <c r="E146" s="77" t="s">
        <v>391</v>
      </c>
      <c r="F146" s="77" t="s">
        <v>887</v>
      </c>
      <c r="G146" s="58"/>
      <c r="H146" s="58"/>
      <c r="I146" s="58"/>
      <c r="J146" s="58"/>
      <c r="K146" s="58"/>
      <c r="L146" s="58"/>
      <c r="M146" s="64"/>
      <c r="N146" s="58"/>
      <c r="O146" s="58"/>
      <c r="P146" s="58"/>
      <c r="Q146" s="58"/>
      <c r="R146" s="59"/>
      <c r="S146" s="59"/>
      <c r="T146" s="59"/>
      <c r="U146" s="59"/>
      <c r="V146" s="59"/>
      <c r="W146" s="58"/>
      <c r="X146" s="58"/>
      <c r="Y146" s="58"/>
      <c r="Z146" s="58"/>
      <c r="AA146" s="58"/>
      <c r="AB146" s="58"/>
      <c r="AC146" s="58"/>
      <c r="AD146" s="63"/>
      <c r="AE146" s="9" t="str">
        <f t="shared" si="4"/>
        <v>n</v>
      </c>
      <c r="AF146" s="9" t="str">
        <f t="shared" si="5"/>
        <v>n</v>
      </c>
      <c r="AG146" s="14" t="s">
        <v>627</v>
      </c>
      <c r="AH146" s="5" t="s">
        <v>745</v>
      </c>
      <c r="AI146" s="19">
        <v>1</v>
      </c>
    </row>
    <row r="147" spans="1:43" ht="66" x14ac:dyDescent="0.3">
      <c r="A147" s="58">
        <v>1665</v>
      </c>
      <c r="B147" s="58" t="s">
        <v>395</v>
      </c>
      <c r="C147" s="58">
        <v>2007</v>
      </c>
      <c r="D147" s="58" t="s">
        <v>396</v>
      </c>
      <c r="E147" s="58" t="s">
        <v>397</v>
      </c>
      <c r="F147" s="68" t="s">
        <v>708</v>
      </c>
      <c r="G147" s="68"/>
      <c r="H147" s="68"/>
      <c r="I147" s="58"/>
      <c r="J147" s="58"/>
      <c r="K147" s="58"/>
      <c r="L147" s="58"/>
      <c r="M147" s="64"/>
      <c r="N147" s="58"/>
      <c r="O147" s="58"/>
      <c r="P147" s="58"/>
      <c r="Q147" s="58"/>
      <c r="R147" s="59"/>
      <c r="S147" s="59"/>
      <c r="T147" s="59"/>
      <c r="U147" s="59"/>
      <c r="V147" s="59"/>
      <c r="W147" s="58"/>
      <c r="X147" s="58"/>
      <c r="Y147" s="58"/>
      <c r="Z147" s="58"/>
      <c r="AA147" s="58"/>
      <c r="AB147" s="58"/>
      <c r="AC147" s="58"/>
      <c r="AD147" s="63"/>
      <c r="AE147" s="9" t="str">
        <f t="shared" si="4"/>
        <v>n</v>
      </c>
      <c r="AF147" s="9" t="str">
        <f t="shared" si="5"/>
        <v>n</v>
      </c>
      <c r="AG147" s="14" t="s">
        <v>627</v>
      </c>
      <c r="AH147" s="5" t="s">
        <v>745</v>
      </c>
      <c r="AI147" s="19">
        <v>1</v>
      </c>
    </row>
    <row r="148" spans="1:43" ht="66.599999999999994" x14ac:dyDescent="0.3">
      <c r="A148" s="58">
        <v>1765</v>
      </c>
      <c r="B148" s="58" t="s">
        <v>392</v>
      </c>
      <c r="C148" s="58">
        <v>2007</v>
      </c>
      <c r="D148" s="58" t="s">
        <v>393</v>
      </c>
      <c r="E148" s="58" t="s">
        <v>394</v>
      </c>
      <c r="F148" s="59" t="s">
        <v>627</v>
      </c>
      <c r="G148" s="58" t="s">
        <v>628</v>
      </c>
      <c r="H148" s="58"/>
      <c r="I148" s="58" t="s">
        <v>1261</v>
      </c>
      <c r="J148" s="57" t="s">
        <v>641</v>
      </c>
      <c r="K148" s="57" t="s">
        <v>640</v>
      </c>
      <c r="L148" s="57" t="s">
        <v>642</v>
      </c>
      <c r="M148" s="61" t="s">
        <v>630</v>
      </c>
      <c r="N148" s="58" t="s">
        <v>1260</v>
      </c>
      <c r="O148" s="58" t="s">
        <v>720</v>
      </c>
      <c r="P148" s="58" t="s">
        <v>656</v>
      </c>
      <c r="Q148" s="58" t="s">
        <v>710</v>
      </c>
      <c r="R148" s="59"/>
      <c r="S148" s="66" t="s">
        <v>738</v>
      </c>
      <c r="T148" s="66" t="s">
        <v>1257</v>
      </c>
      <c r="U148" s="59">
        <v>45</v>
      </c>
      <c r="V148" s="59" t="s">
        <v>1258</v>
      </c>
      <c r="W148" s="58" t="s">
        <v>1259</v>
      </c>
      <c r="X148" s="58" t="s">
        <v>1262</v>
      </c>
      <c r="Y148" s="58" t="s">
        <v>1263</v>
      </c>
      <c r="Z148" s="58"/>
      <c r="AA148" s="58"/>
      <c r="AB148" s="58" t="s">
        <v>1264</v>
      </c>
      <c r="AC148" s="58"/>
      <c r="AD148" s="63"/>
      <c r="AE148" s="9" t="str">
        <f t="shared" si="4"/>
        <v>y</v>
      </c>
      <c r="AF148" s="9" t="str">
        <f t="shared" si="5"/>
        <v>y</v>
      </c>
      <c r="AG148" s="14" t="s">
        <v>627</v>
      </c>
      <c r="AH148" s="5" t="s">
        <v>745</v>
      </c>
      <c r="AI148" s="19">
        <v>3</v>
      </c>
    </row>
    <row r="149" spans="1:43" ht="39.6" x14ac:dyDescent="0.3">
      <c r="A149" s="58">
        <v>1340</v>
      </c>
      <c r="B149" s="58" t="s">
        <v>398</v>
      </c>
      <c r="C149" s="58">
        <v>2009</v>
      </c>
      <c r="D149" s="58" t="s">
        <v>399</v>
      </c>
      <c r="E149" s="58" t="s">
        <v>400</v>
      </c>
      <c r="F149" s="68" t="s">
        <v>1265</v>
      </c>
      <c r="G149" s="68"/>
      <c r="H149" s="68"/>
      <c r="I149" s="58"/>
      <c r="J149" s="58"/>
      <c r="K149" s="58"/>
      <c r="L149" s="58"/>
      <c r="M149" s="64"/>
      <c r="N149" s="58"/>
      <c r="O149" s="58"/>
      <c r="P149" s="58"/>
      <c r="Q149" s="58"/>
      <c r="R149" s="59"/>
      <c r="S149" s="59"/>
      <c r="T149" s="59"/>
      <c r="U149" s="59"/>
      <c r="V149" s="59"/>
      <c r="W149" s="58"/>
      <c r="X149" s="58"/>
      <c r="Y149" s="58"/>
      <c r="Z149" s="58"/>
      <c r="AA149" s="58"/>
      <c r="AB149" s="58"/>
      <c r="AC149" s="58"/>
      <c r="AD149" s="63"/>
      <c r="AE149" s="9" t="str">
        <f t="shared" si="4"/>
        <v>n</v>
      </c>
      <c r="AF149" s="9" t="str">
        <f t="shared" si="5"/>
        <v>n</v>
      </c>
      <c r="AG149" s="14" t="s">
        <v>627</v>
      </c>
      <c r="AH149" s="5" t="s">
        <v>745</v>
      </c>
      <c r="AI149" s="19">
        <v>1</v>
      </c>
    </row>
    <row r="150" spans="1:43" ht="79.2" x14ac:dyDescent="0.3">
      <c r="A150" s="58">
        <v>629</v>
      </c>
      <c r="B150" s="58" t="s">
        <v>401</v>
      </c>
      <c r="C150" s="58">
        <v>2000</v>
      </c>
      <c r="D150" s="58" t="s">
        <v>402</v>
      </c>
      <c r="E150" s="58" t="s">
        <v>403</v>
      </c>
      <c r="F150" s="68" t="s">
        <v>974</v>
      </c>
      <c r="G150" s="68"/>
      <c r="H150" s="68"/>
      <c r="I150" s="58"/>
      <c r="J150" s="58"/>
      <c r="K150" s="58"/>
      <c r="L150" s="58"/>
      <c r="M150" s="64"/>
      <c r="N150" s="58"/>
      <c r="O150" s="58"/>
      <c r="P150" s="58"/>
      <c r="Q150" s="58"/>
      <c r="R150" s="59"/>
      <c r="S150" s="59"/>
      <c r="T150" s="59"/>
      <c r="U150" s="59"/>
      <c r="V150" s="59"/>
      <c r="W150" s="58"/>
      <c r="X150" s="58"/>
      <c r="Y150" s="58"/>
      <c r="Z150" s="58"/>
      <c r="AA150" s="58"/>
      <c r="AB150" s="58"/>
      <c r="AC150" s="58"/>
      <c r="AD150" s="63"/>
      <c r="AE150" s="9" t="str">
        <f t="shared" si="4"/>
        <v>n</v>
      </c>
      <c r="AF150" s="9" t="str">
        <f t="shared" si="5"/>
        <v>n</v>
      </c>
      <c r="AG150" s="14" t="s">
        <v>627</v>
      </c>
      <c r="AH150" s="5" t="s">
        <v>745</v>
      </c>
      <c r="AI150" s="19">
        <v>1</v>
      </c>
    </row>
    <row r="151" spans="1:43" ht="250.8" x14ac:dyDescent="0.3">
      <c r="A151" s="78">
        <v>3190</v>
      </c>
      <c r="B151" s="78" t="s">
        <v>404</v>
      </c>
      <c r="C151" s="78">
        <v>1999</v>
      </c>
      <c r="D151" s="78" t="s">
        <v>405</v>
      </c>
      <c r="E151" s="78" t="s">
        <v>406</v>
      </c>
      <c r="F151" s="68" t="s">
        <v>627</v>
      </c>
      <c r="G151" s="78" t="s">
        <v>1266</v>
      </c>
      <c r="H151" s="78"/>
      <c r="I151" s="78" t="s">
        <v>1267</v>
      </c>
      <c r="J151" s="78" t="s">
        <v>641</v>
      </c>
      <c r="K151" s="78" t="s">
        <v>654</v>
      </c>
      <c r="L151" s="78" t="s">
        <v>643</v>
      </c>
      <c r="M151" s="81" t="s">
        <v>655</v>
      </c>
      <c r="N151" s="78" t="s">
        <v>1268</v>
      </c>
      <c r="O151" s="78" t="s">
        <v>720</v>
      </c>
      <c r="P151" s="78" t="s">
        <v>656</v>
      </c>
      <c r="Q151" s="78" t="s">
        <v>710</v>
      </c>
      <c r="R151" s="68"/>
      <c r="S151" s="86" t="s">
        <v>1269</v>
      </c>
      <c r="T151" s="68" t="s">
        <v>1270</v>
      </c>
      <c r="U151" s="68"/>
      <c r="V151" s="68" t="s">
        <v>1278</v>
      </c>
      <c r="W151" s="78" t="s">
        <v>639</v>
      </c>
      <c r="X151" s="58" t="s">
        <v>1271</v>
      </c>
      <c r="Y151" s="58" t="s">
        <v>1272</v>
      </c>
      <c r="Z151" s="58" t="s">
        <v>1273</v>
      </c>
      <c r="AA151" s="58" t="s">
        <v>1274</v>
      </c>
      <c r="AB151" s="58" t="s">
        <v>1275</v>
      </c>
      <c r="AC151" s="58" t="s">
        <v>1276</v>
      </c>
      <c r="AD151" s="63" t="s">
        <v>1277</v>
      </c>
      <c r="AE151" s="49" t="str">
        <f t="shared" si="4"/>
        <v>y</v>
      </c>
      <c r="AF151" s="49" t="str">
        <f t="shared" si="5"/>
        <v>y</v>
      </c>
      <c r="AG151" s="45" t="s">
        <v>627</v>
      </c>
      <c r="AH151" s="45" t="s">
        <v>627</v>
      </c>
      <c r="AI151" s="45" t="s">
        <v>1490</v>
      </c>
      <c r="AJ151" s="45" t="s">
        <v>627</v>
      </c>
      <c r="AK151" s="45" t="s">
        <v>745</v>
      </c>
      <c r="AL151" s="45" t="s">
        <v>745</v>
      </c>
      <c r="AM151" s="45" t="s">
        <v>627</v>
      </c>
      <c r="AN151" s="45" t="s">
        <v>627</v>
      </c>
      <c r="AO151" s="45" t="s">
        <v>627</v>
      </c>
      <c r="AP151" s="45" t="s">
        <v>627</v>
      </c>
      <c r="AQ151" s="42">
        <v>5</v>
      </c>
    </row>
    <row r="152" spans="1:43" ht="184.8" x14ac:dyDescent="0.3">
      <c r="A152" s="78"/>
      <c r="B152" s="78"/>
      <c r="C152" s="78"/>
      <c r="D152" s="78"/>
      <c r="E152" s="78"/>
      <c r="F152" s="68"/>
      <c r="G152" s="78"/>
      <c r="H152" s="78"/>
      <c r="I152" s="78"/>
      <c r="J152" s="78"/>
      <c r="K152" s="78"/>
      <c r="L152" s="78"/>
      <c r="M152" s="81"/>
      <c r="N152" s="78"/>
      <c r="O152" s="78"/>
      <c r="P152" s="78"/>
      <c r="Q152" s="78"/>
      <c r="R152" s="68"/>
      <c r="S152" s="86"/>
      <c r="T152" s="68"/>
      <c r="U152" s="68"/>
      <c r="V152" s="68"/>
      <c r="W152" s="78"/>
      <c r="X152" s="58" t="s">
        <v>1279</v>
      </c>
      <c r="Y152" s="58" t="s">
        <v>1280</v>
      </c>
      <c r="Z152" s="58" t="s">
        <v>1281</v>
      </c>
      <c r="AA152" s="58" t="s">
        <v>1282</v>
      </c>
      <c r="AB152" s="58" t="s">
        <v>1283</v>
      </c>
      <c r="AC152" s="58" t="s">
        <v>1284</v>
      </c>
      <c r="AD152" s="63" t="s">
        <v>1285</v>
      </c>
      <c r="AE152" s="51"/>
      <c r="AF152" s="51"/>
      <c r="AG152" s="46"/>
      <c r="AH152" s="46"/>
      <c r="AI152" s="46"/>
      <c r="AJ152" s="46"/>
      <c r="AK152" s="46"/>
      <c r="AL152" s="46"/>
      <c r="AM152" s="46"/>
      <c r="AN152" s="46"/>
      <c r="AO152" s="46"/>
      <c r="AP152" s="46"/>
      <c r="AQ152" s="43"/>
    </row>
    <row r="153" spans="1:43" ht="250.8" x14ac:dyDescent="0.3">
      <c r="A153" s="78"/>
      <c r="B153" s="78"/>
      <c r="C153" s="78"/>
      <c r="D153" s="78"/>
      <c r="E153" s="78"/>
      <c r="F153" s="68"/>
      <c r="G153" s="78"/>
      <c r="H153" s="78"/>
      <c r="I153" s="78"/>
      <c r="J153" s="78"/>
      <c r="K153" s="78"/>
      <c r="L153" s="78"/>
      <c r="M153" s="81"/>
      <c r="N153" s="78"/>
      <c r="O153" s="78"/>
      <c r="P153" s="78"/>
      <c r="Q153" s="78"/>
      <c r="R153" s="68"/>
      <c r="S153" s="86"/>
      <c r="T153" s="68"/>
      <c r="U153" s="68"/>
      <c r="V153" s="68"/>
      <c r="W153" s="78"/>
      <c r="X153" s="58" t="s">
        <v>1406</v>
      </c>
      <c r="Y153" s="58" t="s">
        <v>1407</v>
      </c>
      <c r="Z153" s="58" t="s">
        <v>1408</v>
      </c>
      <c r="AA153" s="58" t="s">
        <v>1409</v>
      </c>
      <c r="AB153" s="58"/>
      <c r="AC153" s="58"/>
      <c r="AD153" s="63"/>
      <c r="AE153" s="51"/>
      <c r="AF153" s="51"/>
      <c r="AG153" s="46"/>
      <c r="AH153" s="46"/>
      <c r="AI153" s="46"/>
      <c r="AJ153" s="46"/>
      <c r="AK153" s="46"/>
      <c r="AL153" s="46"/>
      <c r="AM153" s="46"/>
      <c r="AN153" s="46"/>
      <c r="AO153" s="46"/>
      <c r="AP153" s="46"/>
      <c r="AQ153" s="43"/>
    </row>
    <row r="154" spans="1:43" ht="171.6" x14ac:dyDescent="0.3">
      <c r="A154" s="78"/>
      <c r="B154" s="78"/>
      <c r="C154" s="78"/>
      <c r="D154" s="78"/>
      <c r="E154" s="78"/>
      <c r="F154" s="68"/>
      <c r="G154" s="78"/>
      <c r="H154" s="78"/>
      <c r="I154" s="78"/>
      <c r="J154" s="78"/>
      <c r="K154" s="78"/>
      <c r="L154" s="78"/>
      <c r="M154" s="81"/>
      <c r="N154" s="78"/>
      <c r="O154" s="78"/>
      <c r="P154" s="78"/>
      <c r="Q154" s="78"/>
      <c r="R154" s="68"/>
      <c r="S154" s="86"/>
      <c r="T154" s="68"/>
      <c r="U154" s="68"/>
      <c r="V154" s="68"/>
      <c r="W154" s="78"/>
      <c r="X154" s="58" t="s">
        <v>1410</v>
      </c>
      <c r="Y154" s="58" t="s">
        <v>1411</v>
      </c>
      <c r="Z154" s="58" t="s">
        <v>1412</v>
      </c>
      <c r="AA154" s="58" t="s">
        <v>1413</v>
      </c>
      <c r="AB154" s="58"/>
      <c r="AC154" s="58"/>
      <c r="AD154" s="63"/>
      <c r="AE154" s="50"/>
      <c r="AF154" s="50"/>
      <c r="AG154" s="47"/>
      <c r="AH154" s="47"/>
      <c r="AI154" s="47"/>
      <c r="AJ154" s="47"/>
      <c r="AK154" s="47"/>
      <c r="AL154" s="47"/>
      <c r="AM154" s="47"/>
      <c r="AN154" s="47"/>
      <c r="AO154" s="47"/>
      <c r="AP154" s="47"/>
      <c r="AQ154" s="44"/>
    </row>
    <row r="155" spans="1:43" ht="52.8" x14ac:dyDescent="0.3">
      <c r="A155" s="58">
        <v>3042</v>
      </c>
      <c r="B155" s="58" t="s">
        <v>407</v>
      </c>
      <c r="C155" s="58">
        <v>2000</v>
      </c>
      <c r="D155" s="58" t="s">
        <v>408</v>
      </c>
      <c r="E155" s="58" t="s">
        <v>409</v>
      </c>
      <c r="F155" s="68" t="s">
        <v>974</v>
      </c>
      <c r="G155" s="68"/>
      <c r="H155" s="68"/>
      <c r="I155" s="58"/>
      <c r="J155" s="58"/>
      <c r="K155" s="58"/>
      <c r="L155" s="58"/>
      <c r="M155" s="64"/>
      <c r="N155" s="58"/>
      <c r="O155" s="58"/>
      <c r="P155" s="58"/>
      <c r="Q155" s="58"/>
      <c r="R155" s="59"/>
      <c r="S155" s="59"/>
      <c r="T155" s="59"/>
      <c r="U155" s="59"/>
      <c r="V155" s="59"/>
      <c r="W155" s="58"/>
      <c r="X155" s="58"/>
      <c r="Y155" s="58"/>
      <c r="Z155" s="58"/>
      <c r="AA155" s="58"/>
      <c r="AB155" s="58"/>
      <c r="AC155" s="58"/>
      <c r="AD155" s="63"/>
      <c r="AE155" s="9" t="str">
        <f t="shared" si="4"/>
        <v>n</v>
      </c>
      <c r="AF155" s="9" t="str">
        <f t="shared" si="5"/>
        <v>n</v>
      </c>
      <c r="AG155" s="14" t="s">
        <v>627</v>
      </c>
      <c r="AH155" s="5" t="s">
        <v>745</v>
      </c>
      <c r="AI155" s="19">
        <v>1</v>
      </c>
    </row>
    <row r="156" spans="1:43" ht="66" x14ac:dyDescent="0.3">
      <c r="A156" s="58">
        <v>285</v>
      </c>
      <c r="B156" s="58" t="s">
        <v>410</v>
      </c>
      <c r="C156" s="58">
        <v>2009</v>
      </c>
      <c r="D156" s="58" t="s">
        <v>411</v>
      </c>
      <c r="E156" s="58" t="s">
        <v>412</v>
      </c>
      <c r="F156" s="68" t="s">
        <v>974</v>
      </c>
      <c r="G156" s="68"/>
      <c r="H156" s="68"/>
      <c r="I156" s="58"/>
      <c r="J156" s="58"/>
      <c r="K156" s="58"/>
      <c r="L156" s="58"/>
      <c r="M156" s="64"/>
      <c r="N156" s="58"/>
      <c r="O156" s="58"/>
      <c r="P156" s="58"/>
      <c r="Q156" s="58"/>
      <c r="R156" s="59"/>
      <c r="S156" s="59"/>
      <c r="T156" s="59"/>
      <c r="U156" s="59"/>
      <c r="V156" s="59"/>
      <c r="W156" s="58"/>
      <c r="X156" s="58"/>
      <c r="Y156" s="58"/>
      <c r="Z156" s="58"/>
      <c r="AA156" s="58"/>
      <c r="AB156" s="58"/>
      <c r="AC156" s="58"/>
      <c r="AD156" s="63"/>
      <c r="AE156" s="9" t="str">
        <f t="shared" si="4"/>
        <v>n</v>
      </c>
      <c r="AF156" s="9" t="str">
        <f t="shared" si="5"/>
        <v>n</v>
      </c>
      <c r="AG156" s="14" t="s">
        <v>627</v>
      </c>
      <c r="AH156" s="5" t="s">
        <v>745</v>
      </c>
      <c r="AI156" s="19">
        <v>1</v>
      </c>
    </row>
    <row r="157" spans="1:43" ht="66" x14ac:dyDescent="0.3">
      <c r="A157" s="58">
        <v>4602</v>
      </c>
      <c r="B157" s="58" t="s">
        <v>413</v>
      </c>
      <c r="C157" s="58">
        <v>2011</v>
      </c>
      <c r="D157" s="58" t="s">
        <v>414</v>
      </c>
      <c r="E157" s="58" t="s">
        <v>415</v>
      </c>
      <c r="F157" s="68" t="s">
        <v>974</v>
      </c>
      <c r="G157" s="68"/>
      <c r="H157" s="68"/>
      <c r="I157" s="58"/>
      <c r="J157" s="58"/>
      <c r="K157" s="58"/>
      <c r="L157" s="58"/>
      <c r="M157" s="64"/>
      <c r="N157" s="58"/>
      <c r="O157" s="58"/>
      <c r="P157" s="58"/>
      <c r="Q157" s="58"/>
      <c r="R157" s="59"/>
      <c r="S157" s="59"/>
      <c r="T157" s="59"/>
      <c r="U157" s="59"/>
      <c r="V157" s="59"/>
      <c r="W157" s="58"/>
      <c r="X157" s="58"/>
      <c r="Y157" s="58"/>
      <c r="Z157" s="58"/>
      <c r="AA157" s="58"/>
      <c r="AB157" s="58"/>
      <c r="AC157" s="58"/>
      <c r="AD157" s="63"/>
      <c r="AE157" s="9" t="str">
        <f t="shared" si="4"/>
        <v>n</v>
      </c>
      <c r="AF157" s="9" t="str">
        <f t="shared" si="5"/>
        <v>n</v>
      </c>
      <c r="AG157" s="14" t="s">
        <v>627</v>
      </c>
      <c r="AH157" s="5" t="s">
        <v>745</v>
      </c>
      <c r="AI157" s="19">
        <v>1</v>
      </c>
    </row>
    <row r="158" spans="1:43" ht="66" x14ac:dyDescent="0.3">
      <c r="A158" s="58">
        <v>1422</v>
      </c>
      <c r="B158" s="58" t="s">
        <v>416</v>
      </c>
      <c r="C158" s="58">
        <v>2008</v>
      </c>
      <c r="D158" s="58" t="s">
        <v>417</v>
      </c>
      <c r="E158" s="58" t="s">
        <v>418</v>
      </c>
      <c r="F158" s="68" t="s">
        <v>974</v>
      </c>
      <c r="G158" s="68"/>
      <c r="H158" s="68"/>
      <c r="I158" s="58"/>
      <c r="J158" s="58"/>
      <c r="K158" s="58"/>
      <c r="L158" s="58"/>
      <c r="M158" s="64"/>
      <c r="N158" s="58"/>
      <c r="O158" s="58"/>
      <c r="P158" s="58"/>
      <c r="Q158" s="58"/>
      <c r="R158" s="59"/>
      <c r="S158" s="59"/>
      <c r="T158" s="59"/>
      <c r="U158" s="59"/>
      <c r="V158" s="59"/>
      <c r="W158" s="58"/>
      <c r="X158" s="58"/>
      <c r="Y158" s="58"/>
      <c r="Z158" s="58"/>
      <c r="AA158" s="58"/>
      <c r="AB158" s="58"/>
      <c r="AC158" s="58"/>
      <c r="AD158" s="63"/>
      <c r="AE158" s="9" t="str">
        <f t="shared" si="4"/>
        <v>n</v>
      </c>
      <c r="AF158" s="9" t="str">
        <f t="shared" si="5"/>
        <v>n</v>
      </c>
      <c r="AG158" s="14" t="s">
        <v>627</v>
      </c>
      <c r="AH158" s="5" t="s">
        <v>745</v>
      </c>
      <c r="AI158" s="19">
        <v>1</v>
      </c>
    </row>
    <row r="159" spans="1:43" ht="53.4" x14ac:dyDescent="0.3">
      <c r="A159" s="58">
        <v>4603</v>
      </c>
      <c r="B159" s="58" t="s">
        <v>419</v>
      </c>
      <c r="C159" s="58">
        <v>2011</v>
      </c>
      <c r="D159" s="58" t="s">
        <v>420</v>
      </c>
      <c r="E159" s="58" t="s">
        <v>421</v>
      </c>
      <c r="F159" s="59" t="s">
        <v>627</v>
      </c>
      <c r="G159" s="58" t="s">
        <v>1286</v>
      </c>
      <c r="H159" s="58"/>
      <c r="I159" s="58" t="s">
        <v>1287</v>
      </c>
      <c r="J159" s="58" t="s">
        <v>696</v>
      </c>
      <c r="K159" s="58" t="s">
        <v>694</v>
      </c>
      <c r="L159" s="58" t="s">
        <v>695</v>
      </c>
      <c r="M159" s="64" t="s">
        <v>693</v>
      </c>
      <c r="N159" s="58" t="s">
        <v>1288</v>
      </c>
      <c r="O159" s="58" t="s">
        <v>720</v>
      </c>
      <c r="P159" s="58" t="s">
        <v>656</v>
      </c>
      <c r="Q159" s="58"/>
      <c r="R159" s="59"/>
      <c r="S159" s="59"/>
      <c r="T159" s="59" t="s">
        <v>1289</v>
      </c>
      <c r="U159" s="59"/>
      <c r="V159" s="59"/>
      <c r="W159" s="58" t="s">
        <v>639</v>
      </c>
      <c r="X159" s="58" t="s">
        <v>1290</v>
      </c>
      <c r="Y159" s="58" t="s">
        <v>1291</v>
      </c>
      <c r="Z159" s="58"/>
      <c r="AA159" s="58"/>
      <c r="AB159" s="58"/>
      <c r="AC159" s="58"/>
      <c r="AD159" s="63"/>
      <c r="AE159" s="9" t="str">
        <f t="shared" si="4"/>
        <v>y</v>
      </c>
      <c r="AF159" s="9" t="str">
        <f t="shared" si="5"/>
        <v>y</v>
      </c>
      <c r="AG159" s="14" t="s">
        <v>627</v>
      </c>
      <c r="AH159" s="5" t="s">
        <v>745</v>
      </c>
      <c r="AI159" s="19">
        <v>3</v>
      </c>
    </row>
    <row r="160" spans="1:43" ht="211.2" x14ac:dyDescent="0.3">
      <c r="A160" s="58">
        <v>8711</v>
      </c>
      <c r="B160" s="58" t="s">
        <v>422</v>
      </c>
      <c r="C160" s="58">
        <v>2007</v>
      </c>
      <c r="D160" s="58" t="s">
        <v>423</v>
      </c>
      <c r="E160" s="58" t="s">
        <v>424</v>
      </c>
      <c r="F160" s="59" t="s">
        <v>745</v>
      </c>
      <c r="G160" s="58" t="s">
        <v>1292</v>
      </c>
      <c r="H160" s="58" t="s">
        <v>1295</v>
      </c>
      <c r="I160" s="58" t="s">
        <v>718</v>
      </c>
      <c r="J160" s="58" t="s">
        <v>641</v>
      </c>
      <c r="K160" s="58" t="s">
        <v>654</v>
      </c>
      <c r="L160" s="58" t="s">
        <v>643</v>
      </c>
      <c r="M160" s="64" t="s">
        <v>655</v>
      </c>
      <c r="N160" s="58" t="s">
        <v>769</v>
      </c>
      <c r="O160" s="58" t="s">
        <v>720</v>
      </c>
      <c r="P160" s="58" t="s">
        <v>656</v>
      </c>
      <c r="Q160" s="58" t="s">
        <v>710</v>
      </c>
      <c r="R160" s="59"/>
      <c r="S160" s="59">
        <v>7</v>
      </c>
      <c r="T160" s="59"/>
      <c r="U160" s="59"/>
      <c r="V160" s="59" t="s">
        <v>1294</v>
      </c>
      <c r="W160" s="58" t="s">
        <v>1293</v>
      </c>
      <c r="X160" s="58" t="s">
        <v>1296</v>
      </c>
      <c r="Y160" s="58" t="s">
        <v>1297</v>
      </c>
      <c r="Z160" s="58"/>
      <c r="AA160" s="58"/>
      <c r="AB160" s="58" t="s">
        <v>1304</v>
      </c>
      <c r="AC160" s="58"/>
      <c r="AD160" s="63"/>
      <c r="AE160" s="9" t="str">
        <f t="shared" si="4"/>
        <v>y</v>
      </c>
      <c r="AF160" s="9" t="str">
        <f t="shared" si="5"/>
        <v>y</v>
      </c>
      <c r="AG160" s="14" t="s">
        <v>627</v>
      </c>
      <c r="AH160" s="5" t="s">
        <v>627</v>
      </c>
      <c r="AI160" s="19" t="s">
        <v>1490</v>
      </c>
      <c r="AJ160" s="24" t="s">
        <v>627</v>
      </c>
      <c r="AK160" s="24" t="s">
        <v>745</v>
      </c>
      <c r="AL160" s="24" t="s">
        <v>627</v>
      </c>
      <c r="AM160" s="24" t="s">
        <v>627</v>
      </c>
      <c r="AN160" s="24" t="s">
        <v>745</v>
      </c>
      <c r="AO160" s="24" t="s">
        <v>627</v>
      </c>
      <c r="AP160" s="24" t="s">
        <v>627</v>
      </c>
      <c r="AQ160" s="28">
        <f>COUNTIF(AJ160:AP160,"y")</f>
        <v>5</v>
      </c>
    </row>
    <row r="161" spans="1:35" ht="79.2" x14ac:dyDescent="0.3">
      <c r="A161" s="58">
        <v>1291</v>
      </c>
      <c r="B161" s="58" t="s">
        <v>425</v>
      </c>
      <c r="C161" s="58">
        <v>2009</v>
      </c>
      <c r="D161" s="58" t="s">
        <v>426</v>
      </c>
      <c r="E161" s="58" t="s">
        <v>427</v>
      </c>
      <c r="F161" s="68" t="s">
        <v>708</v>
      </c>
      <c r="G161" s="68"/>
      <c r="H161" s="68"/>
      <c r="I161" s="58"/>
      <c r="J161" s="58"/>
      <c r="K161" s="58"/>
      <c r="L161" s="58"/>
      <c r="M161" s="64"/>
      <c r="N161" s="58"/>
      <c r="O161" s="58"/>
      <c r="P161" s="58"/>
      <c r="Q161" s="58"/>
      <c r="R161" s="59"/>
      <c r="S161" s="59"/>
      <c r="T161" s="59"/>
      <c r="U161" s="59"/>
      <c r="V161" s="59"/>
      <c r="W161" s="58"/>
      <c r="X161" s="58"/>
      <c r="Y161" s="58"/>
      <c r="Z161" s="58"/>
      <c r="AA161" s="58"/>
      <c r="AB161" s="58"/>
      <c r="AC161" s="58"/>
      <c r="AD161" s="63"/>
      <c r="AE161" s="9" t="str">
        <f t="shared" si="4"/>
        <v>n</v>
      </c>
      <c r="AF161" s="9" t="str">
        <f t="shared" si="5"/>
        <v>n</v>
      </c>
      <c r="AG161" s="14" t="s">
        <v>627</v>
      </c>
      <c r="AH161" s="5" t="s">
        <v>745</v>
      </c>
      <c r="AI161" s="19">
        <v>1</v>
      </c>
    </row>
    <row r="162" spans="1:35" ht="66" x14ac:dyDescent="0.3">
      <c r="A162" s="58">
        <v>2460</v>
      </c>
      <c r="B162" s="58" t="s">
        <v>428</v>
      </c>
      <c r="C162" s="58">
        <v>2004</v>
      </c>
      <c r="D162" s="58" t="s">
        <v>429</v>
      </c>
      <c r="E162" s="58" t="s">
        <v>430</v>
      </c>
      <c r="F162" s="68" t="s">
        <v>1298</v>
      </c>
      <c r="G162" s="68"/>
      <c r="H162" s="68"/>
      <c r="I162" s="58"/>
      <c r="J162" s="58"/>
      <c r="K162" s="58"/>
      <c r="L162" s="58"/>
      <c r="M162" s="64"/>
      <c r="N162" s="58"/>
      <c r="O162" s="58"/>
      <c r="P162" s="58"/>
      <c r="Q162" s="58"/>
      <c r="R162" s="59"/>
      <c r="S162" s="59"/>
      <c r="T162" s="59"/>
      <c r="U162" s="59"/>
      <c r="V162" s="59"/>
      <c r="W162" s="58"/>
      <c r="X162" s="58"/>
      <c r="Y162" s="58"/>
      <c r="Z162" s="58"/>
      <c r="AA162" s="58"/>
      <c r="AB162" s="58"/>
      <c r="AC162" s="58"/>
      <c r="AD162" s="63"/>
      <c r="AE162" s="9" t="str">
        <f t="shared" si="4"/>
        <v>n</v>
      </c>
      <c r="AF162" s="9" t="str">
        <f t="shared" si="5"/>
        <v>n</v>
      </c>
      <c r="AG162" s="14" t="s">
        <v>745</v>
      </c>
      <c r="AH162" s="5" t="s">
        <v>745</v>
      </c>
      <c r="AI162" s="19">
        <v>0</v>
      </c>
    </row>
    <row r="163" spans="1:35" ht="52.8" x14ac:dyDescent="0.3">
      <c r="A163" s="58">
        <v>1478</v>
      </c>
      <c r="B163" s="58" t="s">
        <v>431</v>
      </c>
      <c r="C163" s="58">
        <v>2008</v>
      </c>
      <c r="D163" s="58" t="s">
        <v>432</v>
      </c>
      <c r="E163" s="58" t="s">
        <v>433</v>
      </c>
      <c r="F163" s="68" t="s">
        <v>708</v>
      </c>
      <c r="G163" s="68"/>
      <c r="H163" s="68"/>
      <c r="I163" s="58"/>
      <c r="J163" s="58"/>
      <c r="K163" s="58"/>
      <c r="L163" s="58"/>
      <c r="M163" s="64"/>
      <c r="N163" s="58"/>
      <c r="O163" s="58"/>
      <c r="P163" s="58"/>
      <c r="Q163" s="58"/>
      <c r="R163" s="59"/>
      <c r="S163" s="59"/>
      <c r="T163" s="59"/>
      <c r="U163" s="59"/>
      <c r="V163" s="59"/>
      <c r="W163" s="58"/>
      <c r="X163" s="58"/>
      <c r="Y163" s="58"/>
      <c r="Z163" s="58"/>
      <c r="AA163" s="58"/>
      <c r="AB163" s="58"/>
      <c r="AC163" s="58"/>
      <c r="AD163" s="63"/>
      <c r="AE163" s="9" t="str">
        <f t="shared" si="4"/>
        <v>n</v>
      </c>
      <c r="AF163" s="9" t="str">
        <f t="shared" si="5"/>
        <v>n</v>
      </c>
      <c r="AG163" s="14" t="s">
        <v>627</v>
      </c>
      <c r="AH163" s="5" t="s">
        <v>745</v>
      </c>
      <c r="AI163" s="19">
        <v>1</v>
      </c>
    </row>
    <row r="164" spans="1:35" ht="52.8" x14ac:dyDescent="0.3">
      <c r="A164" s="58">
        <v>8764</v>
      </c>
      <c r="B164" s="58" t="s">
        <v>434</v>
      </c>
      <c r="C164" s="58">
        <v>2005</v>
      </c>
      <c r="D164" s="58" t="s">
        <v>435</v>
      </c>
      <c r="E164" s="58" t="s">
        <v>436</v>
      </c>
      <c r="F164" s="59" t="s">
        <v>627</v>
      </c>
      <c r="G164" s="58" t="s">
        <v>765</v>
      </c>
      <c r="H164" s="58"/>
      <c r="I164" s="58" t="s">
        <v>1299</v>
      </c>
      <c r="J164" s="57" t="s">
        <v>641</v>
      </c>
      <c r="K164" s="57" t="s">
        <v>640</v>
      </c>
      <c r="L164" s="57" t="s">
        <v>642</v>
      </c>
      <c r="M164" s="61" t="s">
        <v>630</v>
      </c>
      <c r="N164" s="58" t="s">
        <v>769</v>
      </c>
      <c r="O164" s="58" t="s">
        <v>1414</v>
      </c>
      <c r="P164" s="58" t="s">
        <v>664</v>
      </c>
      <c r="Q164" s="58" t="s">
        <v>1419</v>
      </c>
      <c r="R164" s="59"/>
      <c r="S164" s="66" t="s">
        <v>1300</v>
      </c>
      <c r="T164" s="59">
        <v>4</v>
      </c>
      <c r="U164" s="59"/>
      <c r="V164" s="59" t="s">
        <v>1420</v>
      </c>
      <c r="W164" s="58" t="s">
        <v>639</v>
      </c>
      <c r="X164" s="58" t="s">
        <v>1415</v>
      </c>
      <c r="Y164" s="58" t="s">
        <v>1416</v>
      </c>
      <c r="Z164" s="58"/>
      <c r="AA164" s="58"/>
      <c r="AB164" s="58" t="s">
        <v>1417</v>
      </c>
      <c r="AC164" s="76" t="s">
        <v>1418</v>
      </c>
      <c r="AD164" s="63"/>
      <c r="AE164" s="9" t="str">
        <f t="shared" si="4"/>
        <v>y</v>
      </c>
      <c r="AF164" s="9" t="str">
        <f t="shared" si="5"/>
        <v>y</v>
      </c>
      <c r="AG164" s="14" t="s">
        <v>745</v>
      </c>
      <c r="AH164" s="5" t="s">
        <v>627</v>
      </c>
      <c r="AI164" s="19">
        <v>3</v>
      </c>
    </row>
    <row r="165" spans="1:35" ht="52.8" x14ac:dyDescent="0.3">
      <c r="A165" s="77">
        <v>8797</v>
      </c>
      <c r="B165" s="77" t="s">
        <v>437</v>
      </c>
      <c r="C165" s="77">
        <v>2007</v>
      </c>
      <c r="D165" s="77" t="s">
        <v>438</v>
      </c>
      <c r="E165" s="77" t="s">
        <v>733</v>
      </c>
      <c r="F165" s="77" t="s">
        <v>887</v>
      </c>
      <c r="G165" s="58"/>
      <c r="H165" s="58"/>
      <c r="I165" s="58"/>
      <c r="J165" s="58"/>
      <c r="K165" s="58"/>
      <c r="L165" s="58"/>
      <c r="M165" s="64"/>
      <c r="N165" s="58"/>
      <c r="O165" s="58"/>
      <c r="P165" s="58"/>
      <c r="Q165" s="58"/>
      <c r="R165" s="59"/>
      <c r="S165" s="59"/>
      <c r="T165" s="59"/>
      <c r="U165" s="59"/>
      <c r="V165" s="59"/>
      <c r="W165" s="58"/>
      <c r="X165" s="58"/>
      <c r="Y165" s="58"/>
      <c r="Z165" s="58"/>
      <c r="AA165" s="58"/>
      <c r="AB165" s="58"/>
      <c r="AC165" s="58"/>
      <c r="AD165" s="63"/>
      <c r="AE165" s="9" t="str">
        <f t="shared" si="4"/>
        <v>n</v>
      </c>
      <c r="AF165" s="9" t="str">
        <f t="shared" si="5"/>
        <v>n</v>
      </c>
      <c r="AG165" s="14" t="s">
        <v>627</v>
      </c>
      <c r="AH165" s="5" t="s">
        <v>745</v>
      </c>
      <c r="AI165" s="19">
        <v>1</v>
      </c>
    </row>
    <row r="166" spans="1:35" ht="52.8" x14ac:dyDescent="0.3">
      <c r="A166" s="58">
        <v>8833</v>
      </c>
      <c r="B166" s="58" t="s">
        <v>439</v>
      </c>
      <c r="C166" s="58">
        <v>2003</v>
      </c>
      <c r="D166" s="58" t="s">
        <v>440</v>
      </c>
      <c r="E166" s="58" t="s">
        <v>441</v>
      </c>
      <c r="F166" s="68" t="s">
        <v>974</v>
      </c>
      <c r="G166" s="68"/>
      <c r="H166" s="68"/>
      <c r="I166" s="58"/>
      <c r="J166" s="58"/>
      <c r="K166" s="58"/>
      <c r="L166" s="58"/>
      <c r="M166" s="64"/>
      <c r="N166" s="58"/>
      <c r="O166" s="58"/>
      <c r="P166" s="58"/>
      <c r="Q166" s="58"/>
      <c r="R166" s="59"/>
      <c r="S166" s="59"/>
      <c r="T166" s="59"/>
      <c r="U166" s="59"/>
      <c r="V166" s="59"/>
      <c r="W166" s="58"/>
      <c r="X166" s="58"/>
      <c r="Y166" s="58"/>
      <c r="Z166" s="58"/>
      <c r="AA166" s="58"/>
      <c r="AB166" s="58"/>
      <c r="AC166" s="58"/>
      <c r="AD166" s="63"/>
      <c r="AE166" s="9" t="str">
        <f t="shared" si="4"/>
        <v>n</v>
      </c>
      <c r="AF166" s="9" t="str">
        <f t="shared" si="5"/>
        <v>n</v>
      </c>
      <c r="AG166" s="14" t="s">
        <v>627</v>
      </c>
      <c r="AH166" s="5" t="s">
        <v>745</v>
      </c>
      <c r="AI166" s="19">
        <v>1</v>
      </c>
    </row>
    <row r="167" spans="1:35" ht="39.6" x14ac:dyDescent="0.3">
      <c r="A167" s="58">
        <v>8007</v>
      </c>
      <c r="B167" s="58" t="s">
        <v>442</v>
      </c>
      <c r="C167" s="58">
        <v>2009</v>
      </c>
      <c r="D167" s="58" t="s">
        <v>443</v>
      </c>
      <c r="E167" s="58" t="s">
        <v>444</v>
      </c>
      <c r="F167" s="68" t="s">
        <v>1303</v>
      </c>
      <c r="G167" s="68"/>
      <c r="H167" s="68"/>
      <c r="I167" s="58"/>
      <c r="J167" s="58"/>
      <c r="K167" s="58"/>
      <c r="L167" s="58"/>
      <c r="M167" s="64"/>
      <c r="N167" s="58"/>
      <c r="O167" s="58"/>
      <c r="P167" s="58"/>
      <c r="Q167" s="58"/>
      <c r="R167" s="59"/>
      <c r="S167" s="59"/>
      <c r="T167" s="59"/>
      <c r="U167" s="59"/>
      <c r="V167" s="59"/>
      <c r="W167" s="58"/>
      <c r="X167" s="58"/>
      <c r="Y167" s="58"/>
      <c r="Z167" s="58"/>
      <c r="AA167" s="58"/>
      <c r="AB167" s="58"/>
      <c r="AC167" s="58"/>
      <c r="AD167" s="63"/>
      <c r="AE167" s="9" t="str">
        <f t="shared" si="4"/>
        <v>n</v>
      </c>
      <c r="AF167" s="9" t="str">
        <f t="shared" si="5"/>
        <v>n</v>
      </c>
      <c r="AG167" s="14" t="s">
        <v>627</v>
      </c>
      <c r="AH167" s="5" t="s">
        <v>745</v>
      </c>
      <c r="AI167" s="19">
        <v>1</v>
      </c>
    </row>
    <row r="168" spans="1:35" ht="52.8" x14ac:dyDescent="0.3">
      <c r="A168" s="58">
        <v>3021</v>
      </c>
      <c r="B168" s="58" t="s">
        <v>445</v>
      </c>
      <c r="C168" s="58">
        <v>2000</v>
      </c>
      <c r="D168" s="58" t="s">
        <v>446</v>
      </c>
      <c r="E168" s="58" t="s">
        <v>447</v>
      </c>
      <c r="F168" s="68" t="s">
        <v>1301</v>
      </c>
      <c r="G168" s="68"/>
      <c r="H168" s="68"/>
      <c r="I168" s="58"/>
      <c r="J168" s="58"/>
      <c r="K168" s="58"/>
      <c r="L168" s="58"/>
      <c r="M168" s="64"/>
      <c r="N168" s="58"/>
      <c r="O168" s="58"/>
      <c r="P168" s="58"/>
      <c r="Q168" s="58"/>
      <c r="R168" s="59"/>
      <c r="S168" s="59"/>
      <c r="T168" s="59"/>
      <c r="U168" s="59"/>
      <c r="V168" s="59"/>
      <c r="W168" s="58"/>
      <c r="X168" s="58"/>
      <c r="Y168" s="58"/>
      <c r="Z168" s="58"/>
      <c r="AA168" s="58"/>
      <c r="AB168" s="58"/>
      <c r="AC168" s="58"/>
      <c r="AD168" s="63"/>
      <c r="AE168" s="9" t="str">
        <f t="shared" si="4"/>
        <v>n</v>
      </c>
      <c r="AF168" s="9" t="str">
        <f t="shared" si="5"/>
        <v>n</v>
      </c>
      <c r="AG168" s="14" t="s">
        <v>627</v>
      </c>
      <c r="AH168" s="5" t="s">
        <v>745</v>
      </c>
      <c r="AI168" s="19">
        <v>1</v>
      </c>
    </row>
    <row r="169" spans="1:35" ht="52.8" x14ac:dyDescent="0.3">
      <c r="A169" s="58">
        <v>4673</v>
      </c>
      <c r="B169" s="58" t="s">
        <v>448</v>
      </c>
      <c r="C169" s="58">
        <v>2012</v>
      </c>
      <c r="D169" s="58" t="s">
        <v>449</v>
      </c>
      <c r="E169" s="58" t="s">
        <v>450</v>
      </c>
      <c r="F169" s="68" t="s">
        <v>708</v>
      </c>
      <c r="G169" s="68"/>
      <c r="H169" s="68"/>
      <c r="I169" s="58"/>
      <c r="J169" s="58"/>
      <c r="K169" s="58"/>
      <c r="L169" s="58"/>
      <c r="M169" s="64"/>
      <c r="N169" s="58"/>
      <c r="O169" s="58"/>
      <c r="P169" s="58"/>
      <c r="Q169" s="58"/>
      <c r="R169" s="59"/>
      <c r="S169" s="59"/>
      <c r="T169" s="59"/>
      <c r="U169" s="59"/>
      <c r="V169" s="59"/>
      <c r="W169" s="58"/>
      <c r="X169" s="58"/>
      <c r="Y169" s="58"/>
      <c r="Z169" s="58"/>
      <c r="AA169" s="58"/>
      <c r="AB169" s="58"/>
      <c r="AC169" s="58"/>
      <c r="AD169" s="63"/>
      <c r="AE169" s="9" t="str">
        <f t="shared" si="4"/>
        <v>n</v>
      </c>
      <c r="AF169" s="9" t="str">
        <f t="shared" si="5"/>
        <v>n</v>
      </c>
      <c r="AG169" s="14" t="s">
        <v>627</v>
      </c>
      <c r="AH169" s="5" t="s">
        <v>745</v>
      </c>
      <c r="AI169" s="19">
        <v>1</v>
      </c>
    </row>
    <row r="170" spans="1:35" ht="52.8" x14ac:dyDescent="0.3">
      <c r="A170" s="58">
        <v>58</v>
      </c>
      <c r="B170" s="58" t="s">
        <v>451</v>
      </c>
      <c r="C170" s="58">
        <v>2014</v>
      </c>
      <c r="D170" s="58" t="s">
        <v>452</v>
      </c>
      <c r="E170" s="58" t="s">
        <v>453</v>
      </c>
      <c r="F170" s="68" t="s">
        <v>708</v>
      </c>
      <c r="G170" s="68"/>
      <c r="H170" s="68"/>
      <c r="I170" s="58"/>
      <c r="J170" s="58"/>
      <c r="K170" s="58"/>
      <c r="L170" s="58"/>
      <c r="M170" s="64"/>
      <c r="N170" s="58"/>
      <c r="O170" s="58"/>
      <c r="P170" s="58"/>
      <c r="Q170" s="58"/>
      <c r="R170" s="59"/>
      <c r="S170" s="59"/>
      <c r="T170" s="59"/>
      <c r="U170" s="59"/>
      <c r="V170" s="59"/>
      <c r="W170" s="58"/>
      <c r="X170" s="58"/>
      <c r="Y170" s="58"/>
      <c r="Z170" s="58"/>
      <c r="AA170" s="58"/>
      <c r="AB170" s="58"/>
      <c r="AC170" s="58"/>
      <c r="AD170" s="63"/>
      <c r="AE170" s="9" t="str">
        <f t="shared" si="4"/>
        <v>n</v>
      </c>
      <c r="AF170" s="9" t="str">
        <f t="shared" si="5"/>
        <v>n</v>
      </c>
      <c r="AG170" s="14" t="s">
        <v>627</v>
      </c>
      <c r="AH170" s="5" t="s">
        <v>745</v>
      </c>
      <c r="AI170" s="19">
        <v>1</v>
      </c>
    </row>
    <row r="171" spans="1:35" ht="52.8" x14ac:dyDescent="0.3">
      <c r="A171" s="58">
        <v>1312</v>
      </c>
      <c r="B171" s="58" t="s">
        <v>454</v>
      </c>
      <c r="C171" s="58">
        <v>2009</v>
      </c>
      <c r="D171" s="58" t="s">
        <v>455</v>
      </c>
      <c r="E171" s="58" t="s">
        <v>456</v>
      </c>
      <c r="F171" s="59" t="s">
        <v>627</v>
      </c>
      <c r="G171" s="58" t="s">
        <v>942</v>
      </c>
      <c r="H171" s="58"/>
      <c r="I171" s="58" t="s">
        <v>1302</v>
      </c>
      <c r="J171" s="58" t="s">
        <v>696</v>
      </c>
      <c r="K171" s="58" t="s">
        <v>694</v>
      </c>
      <c r="L171" s="58" t="s">
        <v>695</v>
      </c>
      <c r="M171" s="64" t="s">
        <v>693</v>
      </c>
      <c r="N171" s="58" t="s">
        <v>1007</v>
      </c>
      <c r="O171" s="58" t="s">
        <v>720</v>
      </c>
      <c r="P171" s="58" t="s">
        <v>656</v>
      </c>
      <c r="Q171" s="58" t="s">
        <v>795</v>
      </c>
      <c r="R171" s="59"/>
      <c r="S171" s="59">
        <v>8</v>
      </c>
      <c r="T171" s="59">
        <v>2</v>
      </c>
      <c r="U171" s="59"/>
      <c r="V171" s="59">
        <v>192</v>
      </c>
      <c r="W171" s="58" t="s">
        <v>639</v>
      </c>
      <c r="X171" s="58" t="s">
        <v>1305</v>
      </c>
      <c r="Y171" s="58" t="s">
        <v>1306</v>
      </c>
      <c r="Z171" s="58"/>
      <c r="AA171" s="58"/>
      <c r="AB171" s="58" t="s">
        <v>1307</v>
      </c>
      <c r="AC171" s="76" t="s">
        <v>1308</v>
      </c>
      <c r="AD171" s="63"/>
      <c r="AE171" s="9" t="str">
        <f t="shared" si="4"/>
        <v>y</v>
      </c>
      <c r="AF171" s="9" t="str">
        <f t="shared" si="5"/>
        <v>y</v>
      </c>
      <c r="AG171" s="14" t="s">
        <v>627</v>
      </c>
      <c r="AH171" s="5" t="s">
        <v>745</v>
      </c>
      <c r="AI171" s="19">
        <v>3</v>
      </c>
    </row>
    <row r="172" spans="1:35" ht="39.6" x14ac:dyDescent="0.3">
      <c r="A172" s="58">
        <v>3302</v>
      </c>
      <c r="B172" s="58" t="s">
        <v>457</v>
      </c>
      <c r="C172" s="58">
        <v>1998</v>
      </c>
      <c r="D172" s="58" t="s">
        <v>458</v>
      </c>
      <c r="E172" s="58" t="s">
        <v>459</v>
      </c>
      <c r="F172" s="68" t="s">
        <v>974</v>
      </c>
      <c r="G172" s="68"/>
      <c r="H172" s="68"/>
      <c r="I172" s="58"/>
      <c r="J172" s="58"/>
      <c r="K172" s="58"/>
      <c r="L172" s="58"/>
      <c r="M172" s="64"/>
      <c r="N172" s="58"/>
      <c r="O172" s="58"/>
      <c r="P172" s="58"/>
      <c r="Q172" s="58"/>
      <c r="R172" s="59"/>
      <c r="S172" s="59"/>
      <c r="T172" s="59"/>
      <c r="U172" s="59"/>
      <c r="V172" s="59"/>
      <c r="W172" s="58"/>
      <c r="X172" s="58"/>
      <c r="Y172" s="58"/>
      <c r="Z172" s="58"/>
      <c r="AA172" s="58"/>
      <c r="AB172" s="58"/>
      <c r="AC172" s="58"/>
      <c r="AD172" s="63"/>
      <c r="AE172" s="9" t="str">
        <f t="shared" si="4"/>
        <v>n</v>
      </c>
      <c r="AF172" s="9" t="str">
        <f t="shared" si="5"/>
        <v>n</v>
      </c>
      <c r="AG172" s="14" t="s">
        <v>745</v>
      </c>
      <c r="AH172" s="5" t="s">
        <v>745</v>
      </c>
      <c r="AI172" s="19">
        <v>0</v>
      </c>
    </row>
    <row r="173" spans="1:35" ht="39.6" x14ac:dyDescent="0.3">
      <c r="A173" s="58">
        <v>620</v>
      </c>
      <c r="B173" s="58" t="s">
        <v>460</v>
      </c>
      <c r="C173" s="58">
        <v>2010</v>
      </c>
      <c r="D173" s="58" t="s">
        <v>461</v>
      </c>
      <c r="E173" s="58" t="s">
        <v>462</v>
      </c>
      <c r="F173" s="59" t="s">
        <v>627</v>
      </c>
      <c r="G173" s="58" t="s">
        <v>669</v>
      </c>
      <c r="H173" s="58"/>
      <c r="I173" s="58" t="s">
        <v>709</v>
      </c>
      <c r="J173" s="57" t="s">
        <v>641</v>
      </c>
      <c r="K173" s="57" t="s">
        <v>640</v>
      </c>
      <c r="L173" s="57" t="s">
        <v>642</v>
      </c>
      <c r="M173" s="61" t="s">
        <v>630</v>
      </c>
      <c r="N173" s="58" t="s">
        <v>1309</v>
      </c>
      <c r="O173" s="58" t="s">
        <v>720</v>
      </c>
      <c r="P173" s="58" t="s">
        <v>753</v>
      </c>
      <c r="Q173" s="58" t="s">
        <v>1163</v>
      </c>
      <c r="R173" s="59"/>
      <c r="S173" s="59" t="s">
        <v>1035</v>
      </c>
      <c r="T173" s="59">
        <v>3</v>
      </c>
      <c r="U173" s="59"/>
      <c r="V173" s="59" t="s">
        <v>1310</v>
      </c>
      <c r="W173" s="58" t="s">
        <v>639</v>
      </c>
      <c r="X173" s="58" t="s">
        <v>1311</v>
      </c>
      <c r="Y173" s="58" t="s">
        <v>1312</v>
      </c>
      <c r="Z173" s="58"/>
      <c r="AA173" s="58"/>
      <c r="AB173" s="58" t="s">
        <v>1313</v>
      </c>
      <c r="AC173" s="58"/>
      <c r="AD173" s="63"/>
      <c r="AE173" s="9" t="str">
        <f t="shared" si="4"/>
        <v>y</v>
      </c>
      <c r="AF173" s="9" t="str">
        <f t="shared" si="5"/>
        <v>y</v>
      </c>
      <c r="AG173" s="14" t="s">
        <v>627</v>
      </c>
      <c r="AH173" s="5" t="s">
        <v>745</v>
      </c>
      <c r="AI173" s="19">
        <v>3</v>
      </c>
    </row>
    <row r="174" spans="1:35" ht="39.6" x14ac:dyDescent="0.3">
      <c r="A174" s="58">
        <v>1158</v>
      </c>
      <c r="B174" s="58" t="s">
        <v>463</v>
      </c>
      <c r="C174" s="58">
        <v>2010</v>
      </c>
      <c r="D174" s="58" t="s">
        <v>464</v>
      </c>
      <c r="E174" s="58" t="s">
        <v>465</v>
      </c>
      <c r="F174" s="68" t="s">
        <v>708</v>
      </c>
      <c r="G174" s="68"/>
      <c r="H174" s="68"/>
      <c r="I174" s="58"/>
      <c r="J174" s="58"/>
      <c r="K174" s="58"/>
      <c r="L174" s="58"/>
      <c r="M174" s="64"/>
      <c r="N174" s="58"/>
      <c r="O174" s="58"/>
      <c r="P174" s="58"/>
      <c r="Q174" s="58"/>
      <c r="R174" s="59"/>
      <c r="S174" s="59"/>
      <c r="T174" s="59"/>
      <c r="U174" s="59"/>
      <c r="V174" s="59"/>
      <c r="W174" s="58"/>
      <c r="X174" s="58"/>
      <c r="Y174" s="58"/>
      <c r="Z174" s="58"/>
      <c r="AA174" s="58"/>
      <c r="AB174" s="58"/>
      <c r="AC174" s="58"/>
      <c r="AD174" s="63"/>
      <c r="AE174" s="9" t="str">
        <f t="shared" si="4"/>
        <v>n</v>
      </c>
      <c r="AF174" s="9" t="str">
        <f t="shared" si="5"/>
        <v>n</v>
      </c>
      <c r="AG174" s="14" t="s">
        <v>627</v>
      </c>
      <c r="AH174" s="5" t="s">
        <v>745</v>
      </c>
      <c r="AI174" s="19">
        <v>1</v>
      </c>
    </row>
    <row r="175" spans="1:35" ht="52.8" x14ac:dyDescent="0.3">
      <c r="A175" s="58">
        <v>1427</v>
      </c>
      <c r="B175" s="58" t="s">
        <v>466</v>
      </c>
      <c r="C175" s="58">
        <v>2008</v>
      </c>
      <c r="D175" s="58" t="s">
        <v>467</v>
      </c>
      <c r="E175" s="58" t="s">
        <v>468</v>
      </c>
      <c r="F175" s="68" t="s">
        <v>1265</v>
      </c>
      <c r="G175" s="68"/>
      <c r="H175" s="68"/>
      <c r="I175" s="58"/>
      <c r="J175" s="58"/>
      <c r="K175" s="58"/>
      <c r="L175" s="58"/>
      <c r="M175" s="64"/>
      <c r="N175" s="58"/>
      <c r="O175" s="58"/>
      <c r="P175" s="58"/>
      <c r="Q175" s="58"/>
      <c r="R175" s="59"/>
      <c r="S175" s="59"/>
      <c r="T175" s="59"/>
      <c r="U175" s="59"/>
      <c r="V175" s="59"/>
      <c r="W175" s="58"/>
      <c r="X175" s="58"/>
      <c r="Y175" s="58"/>
      <c r="Z175" s="58"/>
      <c r="AA175" s="58"/>
      <c r="AB175" s="58"/>
      <c r="AC175" s="58"/>
      <c r="AD175" s="63"/>
      <c r="AE175" s="9" t="str">
        <f t="shared" si="4"/>
        <v>n</v>
      </c>
      <c r="AF175" s="9" t="str">
        <f t="shared" si="5"/>
        <v>n</v>
      </c>
      <c r="AG175" s="14" t="s">
        <v>627</v>
      </c>
      <c r="AH175" s="5" t="s">
        <v>745</v>
      </c>
      <c r="AI175" s="19">
        <v>1</v>
      </c>
    </row>
    <row r="176" spans="1:35" ht="39.6" x14ac:dyDescent="0.3">
      <c r="A176" s="58">
        <v>1596</v>
      </c>
      <c r="B176" s="58" t="s">
        <v>471</v>
      </c>
      <c r="C176" s="58">
        <v>2008</v>
      </c>
      <c r="D176" s="58" t="s">
        <v>472</v>
      </c>
      <c r="E176" s="58" t="s">
        <v>473</v>
      </c>
      <c r="F176" s="68" t="s">
        <v>1314</v>
      </c>
      <c r="G176" s="68"/>
      <c r="H176" s="68"/>
      <c r="I176" s="58"/>
      <c r="J176" s="58"/>
      <c r="K176" s="58"/>
      <c r="L176" s="58"/>
      <c r="M176" s="64"/>
      <c r="N176" s="58"/>
      <c r="O176" s="58"/>
      <c r="P176" s="58"/>
      <c r="Q176" s="58"/>
      <c r="R176" s="59"/>
      <c r="S176" s="59"/>
      <c r="T176" s="59"/>
      <c r="U176" s="59"/>
      <c r="V176" s="59"/>
      <c r="W176" s="58"/>
      <c r="X176" s="58"/>
      <c r="Y176" s="58"/>
      <c r="Z176" s="58"/>
      <c r="AA176" s="58"/>
      <c r="AB176" s="58"/>
      <c r="AC176" s="58"/>
      <c r="AD176" s="63"/>
      <c r="AE176" s="9" t="str">
        <f t="shared" si="4"/>
        <v>n</v>
      </c>
      <c r="AF176" s="9" t="str">
        <f t="shared" si="5"/>
        <v>n</v>
      </c>
      <c r="AG176" s="14" t="s">
        <v>627</v>
      </c>
      <c r="AH176" s="5" t="s">
        <v>745</v>
      </c>
      <c r="AI176" s="19">
        <v>1</v>
      </c>
    </row>
    <row r="177" spans="1:43" ht="39.6" x14ac:dyDescent="0.3">
      <c r="A177" s="58">
        <v>4697</v>
      </c>
      <c r="B177" s="58" t="s">
        <v>466</v>
      </c>
      <c r="C177" s="58">
        <v>2011</v>
      </c>
      <c r="D177" s="58" t="s">
        <v>469</v>
      </c>
      <c r="E177" s="58" t="s">
        <v>470</v>
      </c>
      <c r="F177" s="68" t="s">
        <v>867</v>
      </c>
      <c r="G177" s="68"/>
      <c r="H177" s="68"/>
      <c r="I177" s="58"/>
      <c r="J177" s="58"/>
      <c r="K177" s="58"/>
      <c r="L177" s="58"/>
      <c r="M177" s="64"/>
      <c r="N177" s="58"/>
      <c r="O177" s="58"/>
      <c r="P177" s="58"/>
      <c r="Q177" s="58"/>
      <c r="R177" s="59"/>
      <c r="S177" s="59"/>
      <c r="T177" s="59"/>
      <c r="U177" s="59"/>
      <c r="V177" s="59"/>
      <c r="W177" s="58"/>
      <c r="X177" s="58"/>
      <c r="Y177" s="58"/>
      <c r="Z177" s="58"/>
      <c r="AA177" s="58"/>
      <c r="AB177" s="58"/>
      <c r="AC177" s="58"/>
      <c r="AD177" s="63"/>
      <c r="AE177" s="9" t="str">
        <f t="shared" si="4"/>
        <v>n</v>
      </c>
      <c r="AF177" s="9" t="str">
        <f t="shared" si="5"/>
        <v>n</v>
      </c>
      <c r="AG177" s="14" t="s">
        <v>627</v>
      </c>
      <c r="AH177" s="5" t="s">
        <v>745</v>
      </c>
      <c r="AI177" s="19">
        <v>1</v>
      </c>
    </row>
    <row r="178" spans="1:43" ht="39.6" x14ac:dyDescent="0.3">
      <c r="A178" s="58">
        <v>8953</v>
      </c>
      <c r="B178" s="58" t="s">
        <v>474</v>
      </c>
      <c r="C178" s="58">
        <v>2012</v>
      </c>
      <c r="D178" s="58" t="s">
        <v>475</v>
      </c>
      <c r="E178" s="58" t="s">
        <v>476</v>
      </c>
      <c r="F178" s="68" t="s">
        <v>974</v>
      </c>
      <c r="G178" s="68"/>
      <c r="H178" s="68"/>
      <c r="I178" s="58"/>
      <c r="J178" s="58"/>
      <c r="K178" s="58"/>
      <c r="L178" s="58"/>
      <c r="M178" s="64"/>
      <c r="N178" s="58"/>
      <c r="O178" s="58"/>
      <c r="P178" s="58"/>
      <c r="Q178" s="58"/>
      <c r="R178" s="59"/>
      <c r="S178" s="59"/>
      <c r="T178" s="59"/>
      <c r="U178" s="59"/>
      <c r="V178" s="59"/>
      <c r="W178" s="58"/>
      <c r="X178" s="58"/>
      <c r="Y178" s="58"/>
      <c r="Z178" s="58"/>
      <c r="AA178" s="58"/>
      <c r="AB178" s="58"/>
      <c r="AC178" s="58"/>
      <c r="AD178" s="63"/>
      <c r="AE178" s="9" t="str">
        <f t="shared" si="4"/>
        <v>n</v>
      </c>
      <c r="AF178" s="9" t="str">
        <f t="shared" si="5"/>
        <v>n</v>
      </c>
      <c r="AG178" s="14" t="s">
        <v>627</v>
      </c>
      <c r="AH178" s="5" t="s">
        <v>745</v>
      </c>
      <c r="AI178" s="19">
        <v>1</v>
      </c>
    </row>
    <row r="179" spans="1:43" ht="52.8" x14ac:dyDescent="0.3">
      <c r="A179" s="58">
        <v>4709</v>
      </c>
      <c r="B179" s="58" t="s">
        <v>480</v>
      </c>
      <c r="C179" s="58">
        <v>2012</v>
      </c>
      <c r="D179" s="58" t="s">
        <v>481</v>
      </c>
      <c r="E179" s="58" t="s">
        <v>482</v>
      </c>
      <c r="F179" s="68" t="s">
        <v>867</v>
      </c>
      <c r="G179" s="68"/>
      <c r="H179" s="68"/>
      <c r="I179" s="58"/>
      <c r="J179" s="58"/>
      <c r="K179" s="58"/>
      <c r="L179" s="58"/>
      <c r="M179" s="64"/>
      <c r="N179" s="58"/>
      <c r="O179" s="58"/>
      <c r="P179" s="58"/>
      <c r="Q179" s="58"/>
      <c r="R179" s="59"/>
      <c r="S179" s="59"/>
      <c r="T179" s="59"/>
      <c r="U179" s="59"/>
      <c r="V179" s="59"/>
      <c r="W179" s="58"/>
      <c r="X179" s="58"/>
      <c r="Y179" s="58"/>
      <c r="Z179" s="58"/>
      <c r="AA179" s="58"/>
      <c r="AB179" s="58"/>
      <c r="AC179" s="58"/>
      <c r="AD179" s="63"/>
      <c r="AE179" s="9" t="str">
        <f t="shared" si="4"/>
        <v>n</v>
      </c>
      <c r="AF179" s="9" t="str">
        <f t="shared" si="5"/>
        <v>n</v>
      </c>
      <c r="AG179" s="14" t="s">
        <v>627</v>
      </c>
      <c r="AH179" s="5" t="s">
        <v>745</v>
      </c>
      <c r="AI179" s="19">
        <v>1</v>
      </c>
    </row>
    <row r="180" spans="1:43" ht="79.2" x14ac:dyDescent="0.3">
      <c r="A180" s="58">
        <v>4711</v>
      </c>
      <c r="B180" s="58" t="s">
        <v>483</v>
      </c>
      <c r="C180" s="58">
        <v>2013</v>
      </c>
      <c r="D180" s="58" t="s">
        <v>484</v>
      </c>
      <c r="E180" s="58" t="s">
        <v>485</v>
      </c>
      <c r="F180" s="68" t="s">
        <v>867</v>
      </c>
      <c r="G180" s="68"/>
      <c r="H180" s="68"/>
      <c r="I180" s="58"/>
      <c r="J180" s="58"/>
      <c r="K180" s="58"/>
      <c r="L180" s="58"/>
      <c r="M180" s="64"/>
      <c r="N180" s="58"/>
      <c r="O180" s="58"/>
      <c r="P180" s="58"/>
      <c r="Q180" s="58"/>
      <c r="R180" s="59"/>
      <c r="S180" s="59"/>
      <c r="T180" s="59"/>
      <c r="U180" s="59"/>
      <c r="V180" s="59"/>
      <c r="W180" s="58"/>
      <c r="X180" s="58"/>
      <c r="Y180" s="58"/>
      <c r="Z180" s="58"/>
      <c r="AA180" s="58"/>
      <c r="AB180" s="58"/>
      <c r="AC180" s="58"/>
      <c r="AD180" s="63"/>
      <c r="AE180" s="9" t="str">
        <f t="shared" si="4"/>
        <v>n</v>
      </c>
      <c r="AF180" s="9" t="str">
        <f t="shared" si="5"/>
        <v>n</v>
      </c>
      <c r="AG180" s="14" t="s">
        <v>627</v>
      </c>
      <c r="AH180" s="5" t="s">
        <v>745</v>
      </c>
      <c r="AI180" s="19">
        <v>1</v>
      </c>
    </row>
    <row r="181" spans="1:43" ht="66" x14ac:dyDescent="0.3">
      <c r="A181" s="58">
        <v>6323</v>
      </c>
      <c r="B181" s="58" t="s">
        <v>477</v>
      </c>
      <c r="C181" s="58">
        <v>2014</v>
      </c>
      <c r="D181" s="58" t="s">
        <v>478</v>
      </c>
      <c r="E181" s="58" t="s">
        <v>479</v>
      </c>
      <c r="F181" s="68" t="s">
        <v>1265</v>
      </c>
      <c r="G181" s="68"/>
      <c r="H181" s="68"/>
      <c r="I181" s="58"/>
      <c r="J181" s="58"/>
      <c r="K181" s="58"/>
      <c r="L181" s="58"/>
      <c r="M181" s="64"/>
      <c r="N181" s="58"/>
      <c r="O181" s="58"/>
      <c r="P181" s="58"/>
      <c r="Q181" s="58"/>
      <c r="R181" s="59"/>
      <c r="S181" s="59"/>
      <c r="T181" s="59"/>
      <c r="U181" s="59"/>
      <c r="V181" s="59"/>
      <c r="W181" s="58"/>
      <c r="X181" s="58"/>
      <c r="Y181" s="58"/>
      <c r="Z181" s="58"/>
      <c r="AA181" s="58"/>
      <c r="AB181" s="58"/>
      <c r="AC181" s="58"/>
      <c r="AD181" s="63"/>
      <c r="AE181" s="9" t="str">
        <f t="shared" si="4"/>
        <v>n</v>
      </c>
      <c r="AF181" s="9" t="str">
        <f t="shared" si="5"/>
        <v>n</v>
      </c>
      <c r="AG181" s="14" t="s">
        <v>627</v>
      </c>
      <c r="AH181" s="5" t="s">
        <v>745</v>
      </c>
      <c r="AI181" s="19">
        <v>1</v>
      </c>
    </row>
    <row r="182" spans="1:43" ht="52.8" x14ac:dyDescent="0.3">
      <c r="A182" s="77">
        <v>9008</v>
      </c>
      <c r="B182" s="77" t="s">
        <v>486</v>
      </c>
      <c r="C182" s="77">
        <v>1997</v>
      </c>
      <c r="D182" s="77" t="s">
        <v>487</v>
      </c>
      <c r="E182" s="77" t="s">
        <v>488</v>
      </c>
      <c r="F182" s="77" t="s">
        <v>887</v>
      </c>
      <c r="G182" s="58"/>
      <c r="H182" s="58"/>
      <c r="I182" s="58"/>
      <c r="J182" s="58"/>
      <c r="K182" s="58"/>
      <c r="L182" s="58"/>
      <c r="M182" s="64"/>
      <c r="N182" s="58"/>
      <c r="O182" s="58"/>
      <c r="P182" s="58"/>
      <c r="Q182" s="58"/>
      <c r="R182" s="59"/>
      <c r="S182" s="59"/>
      <c r="T182" s="59"/>
      <c r="U182" s="59"/>
      <c r="V182" s="59"/>
      <c r="W182" s="58"/>
      <c r="X182" s="58"/>
      <c r="Y182" s="58"/>
      <c r="Z182" s="58"/>
      <c r="AA182" s="58"/>
      <c r="AB182" s="58"/>
      <c r="AC182" s="58"/>
      <c r="AD182" s="63"/>
      <c r="AE182" s="9" t="str">
        <f t="shared" si="4"/>
        <v>n</v>
      </c>
      <c r="AF182" s="9" t="str">
        <f t="shared" si="5"/>
        <v>n</v>
      </c>
      <c r="AG182" s="14" t="s">
        <v>627</v>
      </c>
      <c r="AH182" s="5" t="s">
        <v>745</v>
      </c>
      <c r="AI182" s="19">
        <v>1</v>
      </c>
    </row>
    <row r="183" spans="1:43" ht="52.8" x14ac:dyDescent="0.3">
      <c r="A183" s="58">
        <v>1329</v>
      </c>
      <c r="B183" s="58" t="s">
        <v>489</v>
      </c>
      <c r="C183" s="58">
        <v>2009</v>
      </c>
      <c r="D183" s="58" t="s">
        <v>490</v>
      </c>
      <c r="E183" s="58" t="s">
        <v>491</v>
      </c>
      <c r="F183" s="59" t="s">
        <v>627</v>
      </c>
      <c r="G183" s="58" t="s">
        <v>765</v>
      </c>
      <c r="H183" s="58"/>
      <c r="I183" s="58" t="s">
        <v>1316</v>
      </c>
      <c r="J183" s="57" t="s">
        <v>641</v>
      </c>
      <c r="K183" s="57" t="s">
        <v>640</v>
      </c>
      <c r="L183" s="57" t="s">
        <v>642</v>
      </c>
      <c r="M183" s="61" t="s">
        <v>630</v>
      </c>
      <c r="N183" s="58" t="s">
        <v>1315</v>
      </c>
      <c r="O183" s="58" t="s">
        <v>720</v>
      </c>
      <c r="P183" s="58" t="s">
        <v>753</v>
      </c>
      <c r="Q183" s="58" t="s">
        <v>1163</v>
      </c>
      <c r="R183" s="59"/>
      <c r="S183" s="59">
        <v>8</v>
      </c>
      <c r="T183" s="59">
        <v>4</v>
      </c>
      <c r="U183" s="59"/>
      <c r="V183" s="59">
        <v>960</v>
      </c>
      <c r="W183" s="58" t="s">
        <v>639</v>
      </c>
      <c r="X183" s="58" t="s">
        <v>1317</v>
      </c>
      <c r="Y183" s="58" t="s">
        <v>1318</v>
      </c>
      <c r="Z183" s="58" t="s">
        <v>1319</v>
      </c>
      <c r="AA183" s="58"/>
      <c r="AB183" s="76" t="s">
        <v>1321</v>
      </c>
      <c r="AC183" s="58" t="s">
        <v>1320</v>
      </c>
      <c r="AD183" s="63"/>
      <c r="AE183" s="9" t="str">
        <f t="shared" si="4"/>
        <v>y</v>
      </c>
      <c r="AF183" s="9" t="str">
        <f t="shared" si="5"/>
        <v>y</v>
      </c>
      <c r="AG183" s="14" t="s">
        <v>745</v>
      </c>
      <c r="AH183" s="5" t="s">
        <v>745</v>
      </c>
      <c r="AI183" s="19">
        <v>2</v>
      </c>
    </row>
    <row r="184" spans="1:43" ht="52.8" x14ac:dyDescent="0.3">
      <c r="A184" s="58">
        <v>2364</v>
      </c>
      <c r="B184" s="58" t="s">
        <v>492</v>
      </c>
      <c r="C184" s="58">
        <v>2004</v>
      </c>
      <c r="D184" s="58" t="s">
        <v>493</v>
      </c>
      <c r="E184" s="58" t="s">
        <v>494</v>
      </c>
      <c r="F184" s="59" t="s">
        <v>627</v>
      </c>
      <c r="G184" s="58" t="s">
        <v>942</v>
      </c>
      <c r="H184" s="58"/>
      <c r="I184" s="58" t="s">
        <v>1322</v>
      </c>
      <c r="J184" s="58" t="s">
        <v>641</v>
      </c>
      <c r="K184" s="58" t="s">
        <v>654</v>
      </c>
      <c r="L184" s="58" t="s">
        <v>643</v>
      </c>
      <c r="M184" s="64" t="s">
        <v>655</v>
      </c>
      <c r="N184" s="58" t="s">
        <v>1478</v>
      </c>
      <c r="O184" s="58" t="s">
        <v>720</v>
      </c>
      <c r="P184" s="58" t="s">
        <v>753</v>
      </c>
      <c r="Q184" s="58" t="s">
        <v>1323</v>
      </c>
      <c r="R184" s="59"/>
      <c r="S184" s="59">
        <v>7</v>
      </c>
      <c r="T184" s="66" t="s">
        <v>1095</v>
      </c>
      <c r="U184" s="59">
        <v>20</v>
      </c>
      <c r="V184" s="59">
        <v>1196</v>
      </c>
      <c r="W184" s="58" t="s">
        <v>639</v>
      </c>
      <c r="X184" s="58" t="s">
        <v>1324</v>
      </c>
      <c r="Y184" s="58" t="s">
        <v>1325</v>
      </c>
      <c r="Z184" s="58"/>
      <c r="AA184" s="58"/>
      <c r="AB184" s="58" t="s">
        <v>1326</v>
      </c>
      <c r="AC184" s="58" t="s">
        <v>1327</v>
      </c>
      <c r="AD184" s="63" t="s">
        <v>1328</v>
      </c>
      <c r="AE184" s="9" t="str">
        <f t="shared" si="4"/>
        <v>y</v>
      </c>
      <c r="AF184" s="9" t="str">
        <f t="shared" si="5"/>
        <v>y</v>
      </c>
      <c r="AG184" s="14" t="s">
        <v>627</v>
      </c>
      <c r="AH184" s="5" t="s">
        <v>745</v>
      </c>
      <c r="AI184" s="19">
        <v>3</v>
      </c>
    </row>
    <row r="185" spans="1:43" ht="224.4" x14ac:dyDescent="0.3">
      <c r="A185" s="58">
        <v>2903</v>
      </c>
      <c r="B185" s="58" t="s">
        <v>495</v>
      </c>
      <c r="C185" s="58">
        <v>2001</v>
      </c>
      <c r="D185" s="58" t="s">
        <v>496</v>
      </c>
      <c r="E185" s="58" t="s">
        <v>497</v>
      </c>
      <c r="F185" s="59" t="s">
        <v>627</v>
      </c>
      <c r="G185" s="58" t="s">
        <v>942</v>
      </c>
      <c r="H185" s="58"/>
      <c r="I185" s="58" t="s">
        <v>1329</v>
      </c>
      <c r="J185" s="58" t="s">
        <v>641</v>
      </c>
      <c r="K185" s="58" t="s">
        <v>654</v>
      </c>
      <c r="L185" s="58" t="s">
        <v>643</v>
      </c>
      <c r="M185" s="64" t="s">
        <v>655</v>
      </c>
      <c r="N185" s="58" t="s">
        <v>1479</v>
      </c>
      <c r="O185" s="58" t="s">
        <v>1330</v>
      </c>
      <c r="P185" s="58" t="s">
        <v>656</v>
      </c>
      <c r="Q185" s="58" t="s">
        <v>795</v>
      </c>
      <c r="R185" s="59"/>
      <c r="S185" s="59">
        <v>5</v>
      </c>
      <c r="T185" s="59">
        <v>3</v>
      </c>
      <c r="U185" s="59">
        <v>150</v>
      </c>
      <c r="V185" s="59" t="s">
        <v>1331</v>
      </c>
      <c r="W185" s="58" t="s">
        <v>639</v>
      </c>
      <c r="X185" s="58" t="s">
        <v>1332</v>
      </c>
      <c r="Y185" s="58" t="s">
        <v>1333</v>
      </c>
      <c r="Z185" s="58" t="s">
        <v>1334</v>
      </c>
      <c r="AA185" s="58" t="s">
        <v>1335</v>
      </c>
      <c r="AB185" s="58" t="s">
        <v>1336</v>
      </c>
      <c r="AC185" s="58"/>
      <c r="AD185" s="63"/>
      <c r="AE185" s="9" t="str">
        <f t="shared" si="4"/>
        <v>y</v>
      </c>
      <c r="AF185" s="9" t="str">
        <f t="shared" si="5"/>
        <v>y</v>
      </c>
      <c r="AG185" s="14" t="s">
        <v>627</v>
      </c>
      <c r="AH185" s="5" t="s">
        <v>745</v>
      </c>
      <c r="AI185" s="19">
        <v>3</v>
      </c>
    </row>
    <row r="186" spans="1:43" ht="39.6" x14ac:dyDescent="0.3">
      <c r="A186" s="58">
        <v>4789</v>
      </c>
      <c r="B186" s="58" t="s">
        <v>498</v>
      </c>
      <c r="C186" s="58">
        <v>2013</v>
      </c>
      <c r="D186" s="58" t="s">
        <v>499</v>
      </c>
      <c r="E186" s="58" t="s">
        <v>500</v>
      </c>
      <c r="F186" s="68" t="s">
        <v>867</v>
      </c>
      <c r="G186" s="68"/>
      <c r="H186" s="68"/>
      <c r="I186" s="58"/>
      <c r="J186" s="58"/>
      <c r="K186" s="58"/>
      <c r="L186" s="58"/>
      <c r="M186" s="64"/>
      <c r="N186" s="58"/>
      <c r="O186" s="58"/>
      <c r="P186" s="58"/>
      <c r="Q186" s="58"/>
      <c r="R186" s="59"/>
      <c r="S186" s="59"/>
      <c r="T186" s="59"/>
      <c r="U186" s="59"/>
      <c r="V186" s="59"/>
      <c r="W186" s="58"/>
      <c r="X186" s="58"/>
      <c r="Y186" s="58"/>
      <c r="Z186" s="58"/>
      <c r="AA186" s="58"/>
      <c r="AB186" s="58"/>
      <c r="AC186" s="58"/>
      <c r="AD186" s="63"/>
      <c r="AE186" s="9" t="str">
        <f t="shared" si="4"/>
        <v>n</v>
      </c>
      <c r="AF186" s="9" t="str">
        <f t="shared" si="5"/>
        <v>n</v>
      </c>
      <c r="AG186" s="14" t="s">
        <v>745</v>
      </c>
      <c r="AH186" s="5" t="s">
        <v>745</v>
      </c>
      <c r="AI186" s="19">
        <v>0</v>
      </c>
    </row>
    <row r="187" spans="1:43" ht="145.80000000000001" x14ac:dyDescent="0.3">
      <c r="A187" s="58">
        <v>387</v>
      </c>
      <c r="B187" s="58" t="s">
        <v>501</v>
      </c>
      <c r="C187" s="58">
        <v>2014</v>
      </c>
      <c r="D187" s="58" t="s">
        <v>502</v>
      </c>
      <c r="E187" s="58" t="s">
        <v>503</v>
      </c>
      <c r="F187" s="59" t="s">
        <v>627</v>
      </c>
      <c r="G187" s="58" t="s">
        <v>919</v>
      </c>
      <c r="H187" s="58"/>
      <c r="I187" s="58" t="s">
        <v>1342</v>
      </c>
      <c r="J187" s="57" t="s">
        <v>641</v>
      </c>
      <c r="K187" s="57" t="s">
        <v>640</v>
      </c>
      <c r="L187" s="57" t="s">
        <v>1337</v>
      </c>
      <c r="M187" s="61" t="s">
        <v>1382</v>
      </c>
      <c r="N187" s="58" t="s">
        <v>1338</v>
      </c>
      <c r="O187" s="58" t="s">
        <v>720</v>
      </c>
      <c r="P187" s="58" t="s">
        <v>656</v>
      </c>
      <c r="Q187" s="58" t="s">
        <v>710</v>
      </c>
      <c r="R187" s="59"/>
      <c r="S187" s="66" t="s">
        <v>1339</v>
      </c>
      <c r="T187" s="59">
        <v>3</v>
      </c>
      <c r="U187" s="59">
        <v>48</v>
      </c>
      <c r="V187" s="59" t="s">
        <v>1340</v>
      </c>
      <c r="W187" s="58" t="s">
        <v>1341</v>
      </c>
      <c r="X187" s="58" t="s">
        <v>1343</v>
      </c>
      <c r="Y187" s="58" t="s">
        <v>1344</v>
      </c>
      <c r="Z187" s="58"/>
      <c r="AA187" s="58"/>
      <c r="AB187" s="58" t="s">
        <v>1345</v>
      </c>
      <c r="AC187" s="58" t="s">
        <v>1346</v>
      </c>
      <c r="AD187" s="63"/>
      <c r="AE187" s="9" t="s">
        <v>627</v>
      </c>
      <c r="AF187" s="9" t="str">
        <f t="shared" si="5"/>
        <v>y</v>
      </c>
      <c r="AG187" s="14" t="s">
        <v>745</v>
      </c>
      <c r="AH187" s="5" t="s">
        <v>745</v>
      </c>
      <c r="AI187" s="19">
        <v>2</v>
      </c>
    </row>
    <row r="188" spans="1:43" ht="66" x14ac:dyDescent="0.3">
      <c r="A188" s="58">
        <v>4791</v>
      </c>
      <c r="B188" s="58" t="s">
        <v>504</v>
      </c>
      <c r="C188" s="58">
        <v>2014</v>
      </c>
      <c r="D188" s="58" t="s">
        <v>505</v>
      </c>
      <c r="E188" s="58" t="s">
        <v>506</v>
      </c>
      <c r="F188" s="68" t="s">
        <v>867</v>
      </c>
      <c r="G188" s="68"/>
      <c r="H188" s="68"/>
      <c r="I188" s="58"/>
      <c r="J188" s="58"/>
      <c r="K188" s="58"/>
      <c r="L188" s="58"/>
      <c r="M188" s="64"/>
      <c r="N188" s="58"/>
      <c r="O188" s="58"/>
      <c r="P188" s="58"/>
      <c r="Q188" s="58"/>
      <c r="R188" s="59"/>
      <c r="S188" s="66"/>
      <c r="T188" s="59"/>
      <c r="U188" s="59"/>
      <c r="V188" s="59"/>
      <c r="W188" s="58"/>
      <c r="X188" s="58"/>
      <c r="Y188" s="58"/>
      <c r="Z188" s="58"/>
      <c r="AA188" s="58"/>
      <c r="AB188" s="58"/>
      <c r="AC188" s="58"/>
      <c r="AD188" s="63"/>
      <c r="AE188" s="9" t="str">
        <f t="shared" si="4"/>
        <v>n</v>
      </c>
      <c r="AF188" s="9" t="str">
        <f t="shared" si="5"/>
        <v>n</v>
      </c>
      <c r="AG188" s="14" t="s">
        <v>745</v>
      </c>
      <c r="AH188" s="5" t="s">
        <v>745</v>
      </c>
      <c r="AI188" s="19">
        <v>0</v>
      </c>
    </row>
    <row r="189" spans="1:43" ht="211.2" x14ac:dyDescent="0.3">
      <c r="A189" s="58">
        <v>1930</v>
      </c>
      <c r="B189" s="58" t="s">
        <v>507</v>
      </c>
      <c r="C189" s="58">
        <v>2006</v>
      </c>
      <c r="D189" s="58" t="s">
        <v>508</v>
      </c>
      <c r="E189" s="58" t="s">
        <v>509</v>
      </c>
      <c r="F189" s="59" t="s">
        <v>627</v>
      </c>
      <c r="G189" s="58" t="s">
        <v>842</v>
      </c>
      <c r="H189" s="58"/>
      <c r="I189" s="58" t="s">
        <v>1255</v>
      </c>
      <c r="J189" s="58" t="s">
        <v>641</v>
      </c>
      <c r="K189" s="58" t="s">
        <v>654</v>
      </c>
      <c r="L189" s="58" t="s">
        <v>643</v>
      </c>
      <c r="M189" s="64" t="s">
        <v>655</v>
      </c>
      <c r="N189" s="58" t="s">
        <v>1480</v>
      </c>
      <c r="O189" s="58" t="s">
        <v>638</v>
      </c>
      <c r="P189" s="58" t="s">
        <v>1248</v>
      </c>
      <c r="Q189" s="58" t="s">
        <v>710</v>
      </c>
      <c r="R189" s="59">
        <v>21568</v>
      </c>
      <c r="S189" s="59" t="s">
        <v>698</v>
      </c>
      <c r="T189" s="59" t="s">
        <v>1361</v>
      </c>
      <c r="U189" s="59">
        <v>64</v>
      </c>
      <c r="V189" s="59">
        <v>32</v>
      </c>
      <c r="W189" s="58" t="s">
        <v>639</v>
      </c>
      <c r="X189" s="58" t="s">
        <v>1362</v>
      </c>
      <c r="Y189" s="58" t="s">
        <v>1363</v>
      </c>
      <c r="Z189" s="58" t="s">
        <v>1364</v>
      </c>
      <c r="AA189" s="58" t="s">
        <v>1365</v>
      </c>
      <c r="AB189" s="58" t="s">
        <v>1366</v>
      </c>
      <c r="AC189" s="58" t="s">
        <v>1367</v>
      </c>
      <c r="AD189" s="63" t="s">
        <v>1368</v>
      </c>
      <c r="AE189" s="9" t="str">
        <f t="shared" si="4"/>
        <v>y</v>
      </c>
      <c r="AF189" s="9" t="str">
        <f t="shared" si="5"/>
        <v>y</v>
      </c>
      <c r="AG189" s="14" t="s">
        <v>627</v>
      </c>
      <c r="AH189" s="5" t="s">
        <v>627</v>
      </c>
      <c r="AI189" s="19" t="s">
        <v>1490</v>
      </c>
      <c r="AJ189" s="24" t="s">
        <v>627</v>
      </c>
      <c r="AK189" s="24" t="s">
        <v>745</v>
      </c>
      <c r="AL189" s="24" t="s">
        <v>745</v>
      </c>
      <c r="AM189" s="24" t="s">
        <v>627</v>
      </c>
      <c r="AN189" s="24" t="s">
        <v>627</v>
      </c>
      <c r="AO189" s="24" t="s">
        <v>627</v>
      </c>
      <c r="AP189" s="24" t="s">
        <v>627</v>
      </c>
      <c r="AQ189" s="28">
        <f>COUNTIF(AJ189:AP189,"y")</f>
        <v>5</v>
      </c>
    </row>
    <row r="190" spans="1:43" ht="66" x14ac:dyDescent="0.3">
      <c r="A190" s="58">
        <v>143</v>
      </c>
      <c r="B190" s="58" t="s">
        <v>510</v>
      </c>
      <c r="C190" s="58">
        <v>2005</v>
      </c>
      <c r="D190" s="58" t="s">
        <v>511</v>
      </c>
      <c r="E190" s="58" t="s">
        <v>512</v>
      </c>
      <c r="F190" s="59"/>
      <c r="G190" s="58" t="s">
        <v>867</v>
      </c>
      <c r="H190" s="58"/>
      <c r="I190" s="58"/>
      <c r="J190" s="58"/>
      <c r="K190" s="58"/>
      <c r="L190" s="58"/>
      <c r="M190" s="64"/>
      <c r="N190" s="58"/>
      <c r="O190" s="58"/>
      <c r="P190" s="58"/>
      <c r="Q190" s="58"/>
      <c r="R190" s="59"/>
      <c r="S190" s="59"/>
      <c r="T190" s="59"/>
      <c r="U190" s="59"/>
      <c r="V190" s="59"/>
      <c r="W190" s="58"/>
      <c r="X190" s="58"/>
      <c r="Y190" s="58"/>
      <c r="Z190" s="58"/>
      <c r="AA190" s="58"/>
      <c r="AB190" s="58"/>
      <c r="AC190" s="58"/>
      <c r="AD190" s="63"/>
      <c r="AE190" s="9" t="str">
        <f t="shared" si="4"/>
        <v>n</v>
      </c>
      <c r="AF190" s="9" t="str">
        <f t="shared" si="5"/>
        <v>n</v>
      </c>
      <c r="AG190" s="14" t="s">
        <v>745</v>
      </c>
      <c r="AH190" s="5" t="s">
        <v>745</v>
      </c>
      <c r="AI190" s="19">
        <v>0</v>
      </c>
    </row>
    <row r="191" spans="1:43" ht="66" x14ac:dyDescent="0.3">
      <c r="A191" s="58">
        <v>540</v>
      </c>
      <c r="B191" s="58" t="s">
        <v>513</v>
      </c>
      <c r="C191" s="58">
        <v>2009</v>
      </c>
      <c r="D191" s="58" t="s">
        <v>514</v>
      </c>
      <c r="E191" s="58" t="s">
        <v>515</v>
      </c>
      <c r="F191" s="59"/>
      <c r="G191" s="58" t="s">
        <v>867</v>
      </c>
      <c r="H191" s="58"/>
      <c r="I191" s="58"/>
      <c r="J191" s="58"/>
      <c r="K191" s="58"/>
      <c r="L191" s="58"/>
      <c r="M191" s="64"/>
      <c r="N191" s="58"/>
      <c r="O191" s="58"/>
      <c r="P191" s="58"/>
      <c r="Q191" s="58"/>
      <c r="R191" s="59"/>
      <c r="S191" s="59"/>
      <c r="T191" s="59"/>
      <c r="U191" s="59"/>
      <c r="V191" s="59"/>
      <c r="W191" s="58"/>
      <c r="X191" s="58"/>
      <c r="Y191" s="58"/>
      <c r="Z191" s="58"/>
      <c r="AA191" s="58"/>
      <c r="AB191" s="58"/>
      <c r="AC191" s="58"/>
      <c r="AD191" s="63"/>
      <c r="AE191" s="9" t="str">
        <f t="shared" si="4"/>
        <v>n</v>
      </c>
      <c r="AF191" s="9" t="str">
        <f t="shared" si="5"/>
        <v>n</v>
      </c>
      <c r="AG191" s="14" t="s">
        <v>745</v>
      </c>
      <c r="AH191" s="5" t="s">
        <v>745</v>
      </c>
      <c r="AI191" s="19">
        <v>0</v>
      </c>
    </row>
    <row r="192" spans="1:43" ht="66" x14ac:dyDescent="0.3">
      <c r="A192" s="58">
        <v>1730</v>
      </c>
      <c r="B192" s="58" t="s">
        <v>516</v>
      </c>
      <c r="C192" s="58">
        <v>2007</v>
      </c>
      <c r="D192" s="58" t="s">
        <v>517</v>
      </c>
      <c r="E192" s="58" t="s">
        <v>518</v>
      </c>
      <c r="F192" s="59" t="s">
        <v>627</v>
      </c>
      <c r="G192" s="58" t="s">
        <v>765</v>
      </c>
      <c r="H192" s="58"/>
      <c r="I192" s="58" t="s">
        <v>1237</v>
      </c>
      <c r="J192" s="57" t="s">
        <v>641</v>
      </c>
      <c r="K192" s="60" t="s">
        <v>640</v>
      </c>
      <c r="L192" s="57" t="s">
        <v>642</v>
      </c>
      <c r="M192" s="64" t="s">
        <v>630</v>
      </c>
      <c r="N192" s="59">
        <v>9</v>
      </c>
      <c r="O192" s="58" t="s">
        <v>638</v>
      </c>
      <c r="P192" s="58" t="s">
        <v>656</v>
      </c>
      <c r="Q192" s="58" t="s">
        <v>1238</v>
      </c>
      <c r="R192" s="59" t="s">
        <v>1239</v>
      </c>
      <c r="S192" s="87" t="s">
        <v>1240</v>
      </c>
      <c r="T192" s="59"/>
      <c r="U192" s="59"/>
      <c r="V192" s="59"/>
      <c r="W192" s="58"/>
      <c r="X192" s="58" t="s">
        <v>1241</v>
      </c>
      <c r="Y192" s="58" t="s">
        <v>1242</v>
      </c>
      <c r="Z192" s="58"/>
      <c r="AA192" s="58"/>
      <c r="AB192" s="58" t="s">
        <v>1243</v>
      </c>
      <c r="AC192" s="58" t="s">
        <v>1244</v>
      </c>
      <c r="AD192" s="63"/>
      <c r="AE192" s="9" t="str">
        <f t="shared" si="4"/>
        <v>y</v>
      </c>
      <c r="AF192" s="9" t="str">
        <f t="shared" si="5"/>
        <v>y</v>
      </c>
      <c r="AG192" s="14" t="s">
        <v>627</v>
      </c>
      <c r="AH192" s="5" t="s">
        <v>745</v>
      </c>
      <c r="AI192" s="19">
        <v>3</v>
      </c>
    </row>
    <row r="193" spans="1:43" ht="118.8" x14ac:dyDescent="0.3">
      <c r="A193" s="58">
        <v>9332</v>
      </c>
      <c r="B193" s="58" t="s">
        <v>519</v>
      </c>
      <c r="C193" s="58">
        <v>2006</v>
      </c>
      <c r="D193" s="58" t="s">
        <v>520</v>
      </c>
      <c r="E193" s="58" t="s">
        <v>521</v>
      </c>
      <c r="F193" s="59" t="s">
        <v>627</v>
      </c>
      <c r="G193" s="58" t="s">
        <v>1245</v>
      </c>
      <c r="H193" s="58"/>
      <c r="I193" s="58" t="s">
        <v>1246</v>
      </c>
      <c r="J193" s="57" t="s">
        <v>641</v>
      </c>
      <c r="K193" s="60" t="s">
        <v>640</v>
      </c>
      <c r="L193" s="57" t="s">
        <v>642</v>
      </c>
      <c r="M193" s="64" t="s">
        <v>630</v>
      </c>
      <c r="N193" s="59" t="s">
        <v>1247</v>
      </c>
      <c r="O193" s="58" t="s">
        <v>638</v>
      </c>
      <c r="P193" s="58" t="s">
        <v>1248</v>
      </c>
      <c r="Q193" s="58" t="s">
        <v>1238</v>
      </c>
      <c r="R193" s="59"/>
      <c r="S193" s="87" t="s">
        <v>1240</v>
      </c>
      <c r="T193" s="59">
        <v>4</v>
      </c>
      <c r="U193" s="59"/>
      <c r="V193" s="59">
        <v>10</v>
      </c>
      <c r="W193" s="58" t="s">
        <v>639</v>
      </c>
      <c r="X193" s="88" t="s">
        <v>1249</v>
      </c>
      <c r="Y193" s="89" t="s">
        <v>1250</v>
      </c>
      <c r="Z193" s="58"/>
      <c r="AA193" s="58"/>
      <c r="AB193" s="89" t="s">
        <v>1251</v>
      </c>
      <c r="AC193" s="58"/>
      <c r="AD193" s="63"/>
      <c r="AE193" s="9" t="str">
        <f t="shared" si="4"/>
        <v>y</v>
      </c>
      <c r="AF193" s="9" t="str">
        <f t="shared" si="5"/>
        <v>y</v>
      </c>
      <c r="AG193" s="14" t="s">
        <v>627</v>
      </c>
      <c r="AH193" s="5" t="s">
        <v>745</v>
      </c>
      <c r="AI193" s="19">
        <v>3</v>
      </c>
    </row>
    <row r="194" spans="1:43" ht="39.6" x14ac:dyDescent="0.3">
      <c r="A194" s="77">
        <v>9333</v>
      </c>
      <c r="B194" s="77" t="s">
        <v>519</v>
      </c>
      <c r="C194" s="77">
        <v>2006</v>
      </c>
      <c r="D194" s="77" t="s">
        <v>522</v>
      </c>
      <c r="E194" s="77" t="s">
        <v>523</v>
      </c>
      <c r="F194" s="77" t="s">
        <v>887</v>
      </c>
      <c r="G194" s="58"/>
      <c r="H194" s="58"/>
      <c r="I194" s="58"/>
      <c r="J194" s="58"/>
      <c r="K194" s="58"/>
      <c r="L194" s="58"/>
      <c r="M194" s="64"/>
      <c r="N194" s="58"/>
      <c r="O194" s="58"/>
      <c r="P194" s="58"/>
      <c r="Q194" s="58"/>
      <c r="R194" s="59"/>
      <c r="S194" s="59"/>
      <c r="T194" s="59"/>
      <c r="U194" s="59"/>
      <c r="V194" s="59"/>
      <c r="W194" s="58"/>
      <c r="X194" s="58"/>
      <c r="Y194" s="58"/>
      <c r="Z194" s="58"/>
      <c r="AA194" s="58"/>
      <c r="AB194" s="58"/>
      <c r="AC194" s="58"/>
      <c r="AD194" s="63"/>
      <c r="AE194" s="9" t="str">
        <f t="shared" si="4"/>
        <v>n</v>
      </c>
      <c r="AF194" s="9" t="str">
        <f t="shared" si="5"/>
        <v>n</v>
      </c>
      <c r="AG194" s="14" t="s">
        <v>745</v>
      </c>
      <c r="AH194" s="5" t="s">
        <v>745</v>
      </c>
      <c r="AI194" s="19">
        <v>0</v>
      </c>
    </row>
    <row r="195" spans="1:43" ht="52.8" x14ac:dyDescent="0.3">
      <c r="A195" s="58">
        <v>9337</v>
      </c>
      <c r="B195" s="58" t="s">
        <v>519</v>
      </c>
      <c r="C195" s="58">
        <v>2007</v>
      </c>
      <c r="D195" s="58" t="s">
        <v>524</v>
      </c>
      <c r="E195" s="58" t="s">
        <v>525</v>
      </c>
      <c r="F195" s="59"/>
      <c r="G195" s="58" t="s">
        <v>867</v>
      </c>
      <c r="H195" s="58"/>
      <c r="I195" s="58"/>
      <c r="J195" s="58"/>
      <c r="K195" s="58"/>
      <c r="L195" s="58"/>
      <c r="M195" s="64"/>
      <c r="N195" s="58"/>
      <c r="O195" s="58"/>
      <c r="P195" s="58"/>
      <c r="Q195" s="58"/>
      <c r="R195" s="59"/>
      <c r="S195" s="59"/>
      <c r="T195" s="59"/>
      <c r="U195" s="59"/>
      <c r="V195" s="59"/>
      <c r="W195" s="58"/>
      <c r="X195" s="58"/>
      <c r="Y195" s="58"/>
      <c r="Z195" s="58"/>
      <c r="AA195" s="58"/>
      <c r="AB195" s="58"/>
      <c r="AC195" s="58"/>
      <c r="AD195" s="63"/>
      <c r="AE195" s="9" t="str">
        <f t="shared" ref="AE195:AE232" si="6">IF(OR(M195="Helicoverpa armigera",M195="Ostrinia nubilalis",M195="Autographa gamma",M195="Agrotis ipsilon",M195="Sesamia nonagrioides",M195="Mamestra brassicae",M195="Diabrotica virgifera virgifera"),"y","n")</f>
        <v>n</v>
      </c>
      <c r="AF195" s="9" t="str">
        <f t="shared" si="5"/>
        <v>n</v>
      </c>
      <c r="AG195" s="14" t="s">
        <v>745</v>
      </c>
      <c r="AH195" s="5" t="s">
        <v>745</v>
      </c>
      <c r="AI195" s="19">
        <v>0</v>
      </c>
    </row>
    <row r="196" spans="1:43" ht="79.2" x14ac:dyDescent="0.3">
      <c r="A196" s="58">
        <v>1631</v>
      </c>
      <c r="B196" s="58" t="s">
        <v>526</v>
      </c>
      <c r="C196" s="58">
        <v>2008</v>
      </c>
      <c r="D196" s="58" t="s">
        <v>527</v>
      </c>
      <c r="E196" s="58" t="s">
        <v>528</v>
      </c>
      <c r="F196" s="59" t="s">
        <v>627</v>
      </c>
      <c r="G196" s="58" t="s">
        <v>765</v>
      </c>
      <c r="H196" s="58"/>
      <c r="I196" s="58" t="s">
        <v>1252</v>
      </c>
      <c r="J196" s="57" t="s">
        <v>641</v>
      </c>
      <c r="K196" s="60" t="s">
        <v>640</v>
      </c>
      <c r="L196" s="57" t="s">
        <v>642</v>
      </c>
      <c r="M196" s="64" t="s">
        <v>630</v>
      </c>
      <c r="N196" s="58"/>
      <c r="O196" s="58" t="s">
        <v>638</v>
      </c>
      <c r="P196" s="58" t="s">
        <v>664</v>
      </c>
      <c r="Q196" s="58" t="s">
        <v>773</v>
      </c>
      <c r="R196" s="59"/>
      <c r="S196" s="59">
        <v>6</v>
      </c>
      <c r="T196" s="59">
        <v>3</v>
      </c>
      <c r="U196" s="59">
        <v>10</v>
      </c>
      <c r="V196" s="59">
        <v>10</v>
      </c>
      <c r="W196" s="58" t="s">
        <v>1253</v>
      </c>
      <c r="X196" s="58" t="s">
        <v>1254</v>
      </c>
      <c r="Y196" s="58"/>
      <c r="Z196" s="58"/>
      <c r="AA196" s="58"/>
      <c r="AB196" s="58"/>
      <c r="AC196" s="58"/>
      <c r="AD196" s="63"/>
      <c r="AE196" s="9" t="str">
        <f t="shared" si="6"/>
        <v>y</v>
      </c>
      <c r="AF196" s="9" t="str">
        <f t="shared" si="5"/>
        <v>y</v>
      </c>
      <c r="AG196" s="14" t="s">
        <v>627</v>
      </c>
      <c r="AH196" s="5" t="s">
        <v>745</v>
      </c>
      <c r="AI196" s="19">
        <v>3</v>
      </c>
    </row>
    <row r="197" spans="1:43" ht="39.6" x14ac:dyDescent="0.3">
      <c r="A197" s="58">
        <v>9347</v>
      </c>
      <c r="B197" s="58" t="s">
        <v>529</v>
      </c>
      <c r="C197" s="58">
        <v>2001</v>
      </c>
      <c r="D197" s="58" t="s">
        <v>530</v>
      </c>
      <c r="E197" s="58" t="s">
        <v>531</v>
      </c>
      <c r="F197" s="59"/>
      <c r="G197" s="58" t="s">
        <v>867</v>
      </c>
      <c r="H197" s="58"/>
      <c r="I197" s="58"/>
      <c r="J197" s="58"/>
      <c r="K197" s="58"/>
      <c r="L197" s="58"/>
      <c r="M197" s="64"/>
      <c r="N197" s="58"/>
      <c r="O197" s="58"/>
      <c r="P197" s="58"/>
      <c r="Q197" s="58"/>
      <c r="R197" s="59"/>
      <c r="S197" s="59"/>
      <c r="T197" s="59"/>
      <c r="U197" s="59"/>
      <c r="V197" s="59"/>
      <c r="W197" s="58"/>
      <c r="X197" s="58"/>
      <c r="Y197" s="58"/>
      <c r="Z197" s="58"/>
      <c r="AA197" s="58"/>
      <c r="AB197" s="58"/>
      <c r="AC197" s="58"/>
      <c r="AD197" s="63"/>
      <c r="AE197" s="9" t="str">
        <f t="shared" si="6"/>
        <v>n</v>
      </c>
      <c r="AF197" s="9" t="str">
        <f t="shared" ref="AF197:AF232" si="7">IF(OR(ISNUMBER(FIND("LC",X197)),ISNUMBER(FIND("EC",X197))),"y","n")</f>
        <v>n</v>
      </c>
      <c r="AG197" s="14" t="s">
        <v>745</v>
      </c>
      <c r="AH197" s="5" t="s">
        <v>745</v>
      </c>
      <c r="AI197" s="19">
        <v>0</v>
      </c>
    </row>
    <row r="198" spans="1:43" ht="92.4" x14ac:dyDescent="0.3">
      <c r="A198" s="58">
        <v>1195</v>
      </c>
      <c r="B198" s="58" t="s">
        <v>532</v>
      </c>
      <c r="C198" s="58">
        <v>2009</v>
      </c>
      <c r="D198" s="58" t="s">
        <v>533</v>
      </c>
      <c r="E198" s="58" t="s">
        <v>534</v>
      </c>
      <c r="F198" s="59"/>
      <c r="G198" s="58" t="s">
        <v>867</v>
      </c>
      <c r="H198" s="58"/>
      <c r="I198" s="58"/>
      <c r="J198" s="58"/>
      <c r="K198" s="58"/>
      <c r="L198" s="58"/>
      <c r="M198" s="64"/>
      <c r="N198" s="58"/>
      <c r="O198" s="58"/>
      <c r="P198" s="58"/>
      <c r="Q198" s="58"/>
      <c r="R198" s="59"/>
      <c r="S198" s="59"/>
      <c r="T198" s="59"/>
      <c r="U198" s="59"/>
      <c r="V198" s="59"/>
      <c r="W198" s="58"/>
      <c r="X198" s="58"/>
      <c r="Y198" s="58"/>
      <c r="Z198" s="58"/>
      <c r="AA198" s="58"/>
      <c r="AB198" s="58"/>
      <c r="AC198" s="58"/>
      <c r="AD198" s="63"/>
      <c r="AE198" s="9" t="str">
        <f t="shared" si="6"/>
        <v>n</v>
      </c>
      <c r="AF198" s="9" t="str">
        <f t="shared" si="7"/>
        <v>n</v>
      </c>
      <c r="AG198" s="14" t="s">
        <v>745</v>
      </c>
      <c r="AH198" s="5" t="s">
        <v>745</v>
      </c>
      <c r="AI198" s="19">
        <v>0</v>
      </c>
    </row>
    <row r="199" spans="1:43" ht="92.4" x14ac:dyDescent="0.3">
      <c r="A199" s="58">
        <v>3605</v>
      </c>
      <c r="B199" s="58" t="s">
        <v>535</v>
      </c>
      <c r="C199" s="58">
        <v>1995</v>
      </c>
      <c r="D199" s="58" t="s">
        <v>536</v>
      </c>
      <c r="E199" s="58" t="s">
        <v>537</v>
      </c>
      <c r="F199" s="59" t="s">
        <v>627</v>
      </c>
      <c r="G199" s="58" t="s">
        <v>1224</v>
      </c>
      <c r="H199" s="58"/>
      <c r="I199" s="58" t="s">
        <v>718</v>
      </c>
      <c r="J199" s="58" t="s">
        <v>641</v>
      </c>
      <c r="K199" s="58" t="s">
        <v>654</v>
      </c>
      <c r="L199" s="58" t="s">
        <v>643</v>
      </c>
      <c r="M199" s="64" t="s">
        <v>655</v>
      </c>
      <c r="N199" s="58" t="s">
        <v>853</v>
      </c>
      <c r="O199" s="58" t="s">
        <v>638</v>
      </c>
      <c r="P199" s="58" t="s">
        <v>656</v>
      </c>
      <c r="Q199" s="58" t="s">
        <v>1222</v>
      </c>
      <c r="R199" s="59" t="s">
        <v>1225</v>
      </c>
      <c r="S199" s="59" t="s">
        <v>1223</v>
      </c>
      <c r="T199" s="59">
        <v>3</v>
      </c>
      <c r="U199" s="59"/>
      <c r="V199" s="59"/>
      <c r="W199" s="58" t="s">
        <v>639</v>
      </c>
      <c r="X199" s="58" t="s">
        <v>1226</v>
      </c>
      <c r="Y199" s="58" t="s">
        <v>1227</v>
      </c>
      <c r="Z199" s="58" t="s">
        <v>1229</v>
      </c>
      <c r="AA199" s="58" t="s">
        <v>1230</v>
      </c>
      <c r="AB199" s="58" t="s">
        <v>1228</v>
      </c>
      <c r="AC199" s="58"/>
      <c r="AD199" s="63"/>
      <c r="AE199" s="9" t="str">
        <f t="shared" si="6"/>
        <v>y</v>
      </c>
      <c r="AF199" s="9" t="str">
        <f t="shared" si="7"/>
        <v>y</v>
      </c>
      <c r="AG199" s="14" t="s">
        <v>745</v>
      </c>
      <c r="AH199" s="5" t="s">
        <v>627</v>
      </c>
      <c r="AI199" s="19">
        <v>3</v>
      </c>
      <c r="AQ199" s="28"/>
    </row>
    <row r="200" spans="1:43" ht="211.2" x14ac:dyDescent="0.3">
      <c r="A200" s="58">
        <v>2169</v>
      </c>
      <c r="B200" s="58" t="s">
        <v>538</v>
      </c>
      <c r="C200" s="58">
        <v>2005</v>
      </c>
      <c r="D200" s="58" t="s">
        <v>539</v>
      </c>
      <c r="E200" s="58" t="s">
        <v>540</v>
      </c>
      <c r="F200" s="59" t="s">
        <v>627</v>
      </c>
      <c r="G200" s="58" t="s">
        <v>1210</v>
      </c>
      <c r="H200" s="58"/>
      <c r="I200" s="58" t="s">
        <v>1211</v>
      </c>
      <c r="J200" s="58" t="s">
        <v>696</v>
      </c>
      <c r="K200" s="58" t="s">
        <v>694</v>
      </c>
      <c r="L200" s="58" t="s">
        <v>695</v>
      </c>
      <c r="M200" s="64" t="s">
        <v>693</v>
      </c>
      <c r="N200" s="58" t="s">
        <v>1220</v>
      </c>
      <c r="O200" s="58" t="s">
        <v>638</v>
      </c>
      <c r="P200" s="58" t="s">
        <v>656</v>
      </c>
      <c r="Q200" s="58" t="s">
        <v>1221</v>
      </c>
      <c r="R200" s="90" t="s">
        <v>1219</v>
      </c>
      <c r="S200" s="59">
        <v>6</v>
      </c>
      <c r="T200" s="59">
        <v>6</v>
      </c>
      <c r="U200" s="59"/>
      <c r="V200" s="59"/>
      <c r="W200" s="58" t="s">
        <v>639</v>
      </c>
      <c r="X200" s="89" t="s">
        <v>1212</v>
      </c>
      <c r="Y200" s="89" t="s">
        <v>1216</v>
      </c>
      <c r="Z200" s="89" t="s">
        <v>1218</v>
      </c>
      <c r="AA200" s="89" t="s">
        <v>1217</v>
      </c>
      <c r="AB200" s="89" t="s">
        <v>1213</v>
      </c>
      <c r="AC200" s="89" t="s">
        <v>1214</v>
      </c>
      <c r="AD200" s="88" t="s">
        <v>1215</v>
      </c>
      <c r="AE200" s="9" t="str">
        <f t="shared" si="6"/>
        <v>y</v>
      </c>
      <c r="AF200" s="9" t="str">
        <f t="shared" si="7"/>
        <v>y</v>
      </c>
      <c r="AG200" s="14" t="s">
        <v>627</v>
      </c>
      <c r="AH200" s="5" t="s">
        <v>627</v>
      </c>
      <c r="AI200" s="19" t="s">
        <v>1490</v>
      </c>
      <c r="AJ200" s="24" t="s">
        <v>745</v>
      </c>
      <c r="AK200" s="24" t="s">
        <v>745</v>
      </c>
      <c r="AL200" s="24" t="s">
        <v>627</v>
      </c>
      <c r="AM200" s="24" t="s">
        <v>627</v>
      </c>
      <c r="AN200" s="24" t="s">
        <v>627</v>
      </c>
      <c r="AO200" s="24" t="s">
        <v>627</v>
      </c>
      <c r="AP200" s="24" t="s">
        <v>627</v>
      </c>
      <c r="AQ200" s="28">
        <f>COUNTIF(AJ200:AP200,"y")</f>
        <v>5</v>
      </c>
    </row>
    <row r="201" spans="1:43" ht="39.6" x14ac:dyDescent="0.3">
      <c r="A201" s="58">
        <v>6562</v>
      </c>
      <c r="B201" s="58" t="s">
        <v>541</v>
      </c>
      <c r="C201" s="58">
        <v>2013</v>
      </c>
      <c r="D201" s="58" t="s">
        <v>542</v>
      </c>
      <c r="E201" s="58" t="s">
        <v>543</v>
      </c>
      <c r="F201" s="59"/>
      <c r="G201" s="58" t="s">
        <v>1206</v>
      </c>
      <c r="H201" s="58"/>
      <c r="I201" s="58"/>
      <c r="J201" s="58"/>
      <c r="K201" s="58"/>
      <c r="L201" s="58"/>
      <c r="M201" s="64"/>
      <c r="N201" s="58"/>
      <c r="O201" s="58"/>
      <c r="P201" s="58"/>
      <c r="Q201" s="58"/>
      <c r="R201" s="59"/>
      <c r="S201" s="59"/>
      <c r="T201" s="59"/>
      <c r="U201" s="59"/>
      <c r="V201" s="59"/>
      <c r="W201" s="58"/>
      <c r="X201" s="58"/>
      <c r="Y201" s="58"/>
      <c r="Z201" s="58"/>
      <c r="AA201" s="58"/>
      <c r="AB201" s="58"/>
      <c r="AC201" s="58"/>
      <c r="AD201" s="63"/>
      <c r="AE201" s="9" t="str">
        <f t="shared" si="6"/>
        <v>n</v>
      </c>
      <c r="AF201" s="9" t="str">
        <f t="shared" si="7"/>
        <v>n</v>
      </c>
      <c r="AG201" s="14" t="s">
        <v>745</v>
      </c>
      <c r="AH201" s="5" t="s">
        <v>745</v>
      </c>
      <c r="AI201" s="19">
        <v>0</v>
      </c>
    </row>
    <row r="202" spans="1:43" ht="66" x14ac:dyDescent="0.3">
      <c r="A202" s="58">
        <v>4836</v>
      </c>
      <c r="B202" s="58" t="s">
        <v>544</v>
      </c>
      <c r="C202" s="58">
        <v>2014</v>
      </c>
      <c r="D202" s="58" t="s">
        <v>545</v>
      </c>
      <c r="E202" s="58" t="s">
        <v>546</v>
      </c>
      <c r="F202" s="59" t="s">
        <v>627</v>
      </c>
      <c r="G202" s="58" t="s">
        <v>1205</v>
      </c>
      <c r="H202" s="58"/>
      <c r="I202" s="58" t="s">
        <v>1202</v>
      </c>
      <c r="J202" s="58" t="s">
        <v>641</v>
      </c>
      <c r="K202" s="58" t="s">
        <v>654</v>
      </c>
      <c r="L202" s="58" t="s">
        <v>643</v>
      </c>
      <c r="M202" s="64" t="s">
        <v>655</v>
      </c>
      <c r="N202" s="67" t="s">
        <v>1201</v>
      </c>
      <c r="O202" s="58" t="s">
        <v>638</v>
      </c>
      <c r="P202" s="58" t="s">
        <v>656</v>
      </c>
      <c r="Q202" s="58" t="s">
        <v>710</v>
      </c>
      <c r="R202" s="59"/>
      <c r="S202" s="59"/>
      <c r="T202" s="59">
        <v>3</v>
      </c>
      <c r="U202" s="59"/>
      <c r="V202" s="59">
        <v>112</v>
      </c>
      <c r="W202" s="58"/>
      <c r="X202" s="58" t="s">
        <v>1203</v>
      </c>
      <c r="Y202" s="58" t="s">
        <v>1204</v>
      </c>
      <c r="Z202" s="58"/>
      <c r="AA202" s="58"/>
      <c r="AB202" s="58" t="s">
        <v>1204</v>
      </c>
      <c r="AC202" s="58"/>
      <c r="AD202" s="63"/>
      <c r="AE202" s="9" t="str">
        <f t="shared" si="6"/>
        <v>y</v>
      </c>
      <c r="AF202" s="9" t="str">
        <f t="shared" si="7"/>
        <v>y</v>
      </c>
      <c r="AG202" s="14" t="s">
        <v>627</v>
      </c>
      <c r="AH202" s="5" t="s">
        <v>627</v>
      </c>
      <c r="AI202" s="19" t="s">
        <v>1490</v>
      </c>
      <c r="AJ202" s="24" t="s">
        <v>627</v>
      </c>
      <c r="AK202" s="24" t="s">
        <v>745</v>
      </c>
      <c r="AL202" s="24" t="s">
        <v>745</v>
      </c>
      <c r="AM202" s="24" t="s">
        <v>627</v>
      </c>
      <c r="AN202" s="24" t="s">
        <v>627</v>
      </c>
      <c r="AO202" s="24" t="s">
        <v>745</v>
      </c>
      <c r="AP202" s="24" t="s">
        <v>627</v>
      </c>
      <c r="AQ202" s="28">
        <f>COUNTIF(AJ202:AP202,"y")</f>
        <v>4</v>
      </c>
    </row>
    <row r="203" spans="1:43" ht="92.4" x14ac:dyDescent="0.3">
      <c r="A203" s="58">
        <v>3361</v>
      </c>
      <c r="B203" s="58" t="s">
        <v>547</v>
      </c>
      <c r="C203" s="58">
        <v>1997</v>
      </c>
      <c r="D203" s="58" t="s">
        <v>548</v>
      </c>
      <c r="E203" s="58" t="s">
        <v>549</v>
      </c>
      <c r="F203" s="59" t="s">
        <v>627</v>
      </c>
      <c r="G203" s="58" t="s">
        <v>1200</v>
      </c>
      <c r="H203" s="58"/>
      <c r="I203" s="58" t="s">
        <v>1194</v>
      </c>
      <c r="J203" s="58" t="s">
        <v>1207</v>
      </c>
      <c r="K203" s="58" t="s">
        <v>1208</v>
      </c>
      <c r="L203" s="58" t="s">
        <v>1209</v>
      </c>
      <c r="M203" s="64" t="s">
        <v>1195</v>
      </c>
      <c r="N203" s="58"/>
      <c r="O203" s="58" t="s">
        <v>638</v>
      </c>
      <c r="P203" s="58" t="s">
        <v>1196</v>
      </c>
      <c r="Q203" s="58" t="s">
        <v>1197</v>
      </c>
      <c r="R203" s="59"/>
      <c r="S203" s="59"/>
      <c r="T203" s="59"/>
      <c r="U203" s="59"/>
      <c r="V203" s="59"/>
      <c r="W203" s="58" t="s">
        <v>639</v>
      </c>
      <c r="X203" s="58" t="s">
        <v>1199</v>
      </c>
      <c r="Y203" s="89" t="s">
        <v>1198</v>
      </c>
      <c r="Z203" s="58"/>
      <c r="AA203" s="58"/>
      <c r="AB203" s="58"/>
      <c r="AC203" s="58"/>
      <c r="AD203" s="63"/>
      <c r="AE203" s="9" t="s">
        <v>627</v>
      </c>
      <c r="AF203" s="9" t="str">
        <f t="shared" si="7"/>
        <v>y</v>
      </c>
      <c r="AG203" s="14" t="s">
        <v>627</v>
      </c>
      <c r="AH203" s="5" t="s">
        <v>745</v>
      </c>
      <c r="AI203" s="19">
        <v>3</v>
      </c>
    </row>
    <row r="204" spans="1:43" ht="52.8" x14ac:dyDescent="0.3">
      <c r="A204" s="58">
        <v>1491</v>
      </c>
      <c r="B204" s="58" t="s">
        <v>550</v>
      </c>
      <c r="C204" s="58">
        <v>2008</v>
      </c>
      <c r="D204" s="58" t="s">
        <v>551</v>
      </c>
      <c r="E204" s="58" t="s">
        <v>552</v>
      </c>
      <c r="F204" s="59" t="s">
        <v>627</v>
      </c>
      <c r="G204" s="58" t="s">
        <v>1193</v>
      </c>
      <c r="H204" s="58"/>
      <c r="I204" s="58"/>
      <c r="J204" s="58"/>
      <c r="K204" s="58"/>
      <c r="L204" s="58"/>
      <c r="M204" s="64"/>
      <c r="N204" s="58"/>
      <c r="O204" s="58"/>
      <c r="P204" s="58"/>
      <c r="Q204" s="58"/>
      <c r="R204" s="59"/>
      <c r="S204" s="59"/>
      <c r="T204" s="59"/>
      <c r="U204" s="59"/>
      <c r="V204" s="59"/>
      <c r="W204" s="58"/>
      <c r="X204" s="58"/>
      <c r="Y204" s="58"/>
      <c r="Z204" s="58"/>
      <c r="AA204" s="58"/>
      <c r="AB204" s="58"/>
      <c r="AC204" s="58"/>
      <c r="AD204" s="63"/>
      <c r="AE204" s="9" t="str">
        <f t="shared" si="6"/>
        <v>n</v>
      </c>
      <c r="AF204" s="9" t="str">
        <f t="shared" si="7"/>
        <v>n</v>
      </c>
      <c r="AG204" s="14" t="s">
        <v>627</v>
      </c>
      <c r="AH204" s="5" t="s">
        <v>745</v>
      </c>
      <c r="AI204" s="19">
        <v>1</v>
      </c>
    </row>
    <row r="205" spans="1:43" ht="52.8" x14ac:dyDescent="0.3">
      <c r="A205" s="58">
        <v>9412</v>
      </c>
      <c r="B205" s="58" t="s">
        <v>553</v>
      </c>
      <c r="C205" s="58">
        <v>2004</v>
      </c>
      <c r="D205" s="58" t="s">
        <v>554</v>
      </c>
      <c r="E205" s="58" t="s">
        <v>555</v>
      </c>
      <c r="F205" s="59" t="s">
        <v>627</v>
      </c>
      <c r="G205" s="58" t="s">
        <v>1129</v>
      </c>
      <c r="H205" s="58"/>
      <c r="I205" s="58"/>
      <c r="J205" s="58"/>
      <c r="K205" s="58"/>
      <c r="L205" s="58"/>
      <c r="M205" s="64"/>
      <c r="N205" s="58"/>
      <c r="O205" s="58"/>
      <c r="P205" s="58"/>
      <c r="Q205" s="58"/>
      <c r="R205" s="59"/>
      <c r="S205" s="59"/>
      <c r="T205" s="59"/>
      <c r="U205" s="59"/>
      <c r="V205" s="59"/>
      <c r="W205" s="58"/>
      <c r="X205" s="58"/>
      <c r="Y205" s="58"/>
      <c r="Z205" s="58"/>
      <c r="AA205" s="58"/>
      <c r="AB205" s="58"/>
      <c r="AC205" s="58"/>
      <c r="AD205" s="63"/>
      <c r="AE205" s="9" t="str">
        <f t="shared" si="6"/>
        <v>n</v>
      </c>
      <c r="AF205" s="9" t="str">
        <f t="shared" si="7"/>
        <v>n</v>
      </c>
      <c r="AG205" s="14" t="s">
        <v>745</v>
      </c>
      <c r="AH205" s="5" t="s">
        <v>745</v>
      </c>
      <c r="AI205" s="19">
        <v>0</v>
      </c>
    </row>
    <row r="206" spans="1:43" ht="198" x14ac:dyDescent="0.3">
      <c r="A206" s="58">
        <v>9279</v>
      </c>
      <c r="B206" s="58" t="s">
        <v>556</v>
      </c>
      <c r="C206" s="58">
        <v>2009</v>
      </c>
      <c r="D206" s="58" t="s">
        <v>557</v>
      </c>
      <c r="E206" s="58" t="s">
        <v>558</v>
      </c>
      <c r="F206" s="59" t="s">
        <v>627</v>
      </c>
      <c r="G206" s="58" t="s">
        <v>1130</v>
      </c>
      <c r="H206" s="58"/>
      <c r="I206" s="58" t="s">
        <v>1131</v>
      </c>
      <c r="J206" s="57" t="s">
        <v>641</v>
      </c>
      <c r="K206" s="60" t="s">
        <v>640</v>
      </c>
      <c r="L206" s="57" t="s">
        <v>642</v>
      </c>
      <c r="M206" s="64" t="s">
        <v>630</v>
      </c>
      <c r="N206" s="58" t="s">
        <v>1132</v>
      </c>
      <c r="O206" s="58" t="s">
        <v>1057</v>
      </c>
      <c r="P206" s="58" t="s">
        <v>664</v>
      </c>
      <c r="Q206" s="58" t="s">
        <v>710</v>
      </c>
      <c r="R206" s="59" t="s">
        <v>1133</v>
      </c>
      <c r="S206" s="59">
        <v>6</v>
      </c>
      <c r="T206" s="59">
        <v>3</v>
      </c>
      <c r="U206" s="59">
        <v>35</v>
      </c>
      <c r="V206" s="59">
        <v>35</v>
      </c>
      <c r="W206" s="58" t="s">
        <v>639</v>
      </c>
      <c r="X206" s="58" t="s">
        <v>1134</v>
      </c>
      <c r="Y206" s="58" t="s">
        <v>1135</v>
      </c>
      <c r="Z206" s="58"/>
      <c r="AA206" s="58"/>
      <c r="AB206" s="58" t="s">
        <v>1136</v>
      </c>
      <c r="AC206" s="58"/>
      <c r="AD206" s="63"/>
      <c r="AE206" s="9" t="str">
        <f t="shared" si="6"/>
        <v>y</v>
      </c>
      <c r="AF206" s="9" t="str">
        <f t="shared" si="7"/>
        <v>y</v>
      </c>
      <c r="AG206" s="14" t="s">
        <v>745</v>
      </c>
      <c r="AH206" s="5" t="s">
        <v>745</v>
      </c>
      <c r="AI206" s="19">
        <v>2</v>
      </c>
    </row>
    <row r="207" spans="1:43" ht="52.8" x14ac:dyDescent="0.3">
      <c r="A207" s="58">
        <v>2775</v>
      </c>
      <c r="B207" s="58" t="s">
        <v>559</v>
      </c>
      <c r="C207" s="58">
        <v>2002</v>
      </c>
      <c r="D207" s="58" t="s">
        <v>560</v>
      </c>
      <c r="E207" s="58" t="s">
        <v>561</v>
      </c>
      <c r="F207" s="59" t="s">
        <v>627</v>
      </c>
      <c r="G207" s="58" t="s">
        <v>1137</v>
      </c>
      <c r="H207" s="58"/>
      <c r="I207" s="58"/>
      <c r="J207" s="58"/>
      <c r="K207" s="58"/>
      <c r="L207" s="58"/>
      <c r="M207" s="64"/>
      <c r="N207" s="58"/>
      <c r="O207" s="58"/>
      <c r="P207" s="58"/>
      <c r="Q207" s="58"/>
      <c r="R207" s="59"/>
      <c r="S207" s="59"/>
      <c r="T207" s="59"/>
      <c r="U207" s="59"/>
      <c r="V207" s="59"/>
      <c r="W207" s="58"/>
      <c r="X207" s="58"/>
      <c r="Y207" s="58"/>
      <c r="Z207" s="58"/>
      <c r="AA207" s="58"/>
      <c r="AB207" s="58"/>
      <c r="AC207" s="58"/>
      <c r="AD207" s="63"/>
      <c r="AE207" s="9" t="str">
        <f t="shared" si="6"/>
        <v>n</v>
      </c>
      <c r="AF207" s="9" t="str">
        <f t="shared" si="7"/>
        <v>n</v>
      </c>
      <c r="AG207" s="14" t="s">
        <v>745</v>
      </c>
      <c r="AH207" s="5" t="s">
        <v>745</v>
      </c>
      <c r="AI207" s="19">
        <v>0</v>
      </c>
    </row>
    <row r="208" spans="1:43" ht="79.2" x14ac:dyDescent="0.25">
      <c r="A208" s="58">
        <v>9533</v>
      </c>
      <c r="B208" s="58" t="s">
        <v>562</v>
      </c>
      <c r="C208" s="58">
        <v>2008</v>
      </c>
      <c r="D208" s="58" t="s">
        <v>563</v>
      </c>
      <c r="E208" s="58" t="s">
        <v>564</v>
      </c>
      <c r="F208" s="59" t="s">
        <v>627</v>
      </c>
      <c r="G208" s="58" t="s">
        <v>1138</v>
      </c>
      <c r="H208" s="59">
        <v>10</v>
      </c>
      <c r="I208" s="58" t="s">
        <v>1139</v>
      </c>
      <c r="J208" s="57" t="s">
        <v>641</v>
      </c>
      <c r="K208" s="60" t="s">
        <v>640</v>
      </c>
      <c r="L208" s="57" t="s">
        <v>642</v>
      </c>
      <c r="M208" s="64" t="s">
        <v>630</v>
      </c>
      <c r="N208" s="59" t="s">
        <v>1140</v>
      </c>
      <c r="O208" s="58" t="s">
        <v>1141</v>
      </c>
      <c r="P208" s="58" t="s">
        <v>656</v>
      </c>
      <c r="Q208" s="58" t="s">
        <v>710</v>
      </c>
      <c r="R208" s="59"/>
      <c r="S208" s="59"/>
      <c r="T208" s="59">
        <v>4</v>
      </c>
      <c r="U208" s="59">
        <v>10</v>
      </c>
      <c r="V208" s="59">
        <v>10</v>
      </c>
      <c r="W208" s="58" t="s">
        <v>639</v>
      </c>
      <c r="X208" s="58" t="s">
        <v>1142</v>
      </c>
      <c r="Y208" s="58" t="s">
        <v>1143</v>
      </c>
      <c r="Z208" s="58" t="s">
        <v>1144</v>
      </c>
      <c r="AA208" s="58" t="s">
        <v>1145</v>
      </c>
      <c r="AB208" s="58"/>
      <c r="AC208" s="91" t="s">
        <v>1146</v>
      </c>
      <c r="AD208" s="63"/>
      <c r="AE208" s="9" t="str">
        <f t="shared" si="6"/>
        <v>y</v>
      </c>
      <c r="AF208" s="9" t="str">
        <f t="shared" si="7"/>
        <v>y</v>
      </c>
      <c r="AG208" s="14" t="s">
        <v>627</v>
      </c>
      <c r="AH208" s="5" t="s">
        <v>745</v>
      </c>
      <c r="AI208" s="19">
        <v>3</v>
      </c>
    </row>
    <row r="209" spans="1:43" ht="39.6" x14ac:dyDescent="0.3">
      <c r="A209" s="58">
        <v>6650</v>
      </c>
      <c r="B209" s="58" t="s">
        <v>565</v>
      </c>
      <c r="C209" s="58">
        <v>2012</v>
      </c>
      <c r="D209" s="58" t="s">
        <v>566</v>
      </c>
      <c r="E209" s="58" t="s">
        <v>567</v>
      </c>
      <c r="F209" s="59" t="s">
        <v>627</v>
      </c>
      <c r="G209" s="58" t="s">
        <v>1147</v>
      </c>
      <c r="H209" s="58"/>
      <c r="I209" s="58"/>
      <c r="J209" s="58"/>
      <c r="K209" s="58"/>
      <c r="L209" s="58"/>
      <c r="M209" s="64"/>
      <c r="N209" s="58"/>
      <c r="O209" s="58"/>
      <c r="P209" s="58"/>
      <c r="Q209" s="58"/>
      <c r="R209" s="59"/>
      <c r="S209" s="59"/>
      <c r="T209" s="59"/>
      <c r="U209" s="59"/>
      <c r="V209" s="59"/>
      <c r="W209" s="58"/>
      <c r="X209" s="58"/>
      <c r="Y209" s="58"/>
      <c r="Z209" s="58"/>
      <c r="AA209" s="58"/>
      <c r="AB209" s="58"/>
      <c r="AC209" s="58"/>
      <c r="AD209" s="63"/>
      <c r="AE209" s="9" t="str">
        <f t="shared" si="6"/>
        <v>n</v>
      </c>
      <c r="AF209" s="9" t="str">
        <f t="shared" si="7"/>
        <v>n</v>
      </c>
      <c r="AG209" s="14" t="s">
        <v>745</v>
      </c>
      <c r="AH209" s="5" t="s">
        <v>745</v>
      </c>
      <c r="AI209" s="19">
        <v>0</v>
      </c>
    </row>
    <row r="210" spans="1:43" ht="92.4" x14ac:dyDescent="0.3">
      <c r="A210" s="58">
        <v>4881</v>
      </c>
      <c r="B210" s="58" t="s">
        <v>568</v>
      </c>
      <c r="C210" s="58">
        <v>2011</v>
      </c>
      <c r="D210" s="58" t="s">
        <v>569</v>
      </c>
      <c r="E210" s="58" t="s">
        <v>570</v>
      </c>
      <c r="F210" s="59" t="s">
        <v>627</v>
      </c>
      <c r="G210" s="58" t="s">
        <v>1137</v>
      </c>
      <c r="H210" s="58"/>
      <c r="I210" s="58"/>
      <c r="J210" s="58"/>
      <c r="K210" s="58"/>
      <c r="L210" s="58"/>
      <c r="M210" s="64"/>
      <c r="N210" s="58"/>
      <c r="O210" s="58"/>
      <c r="P210" s="58"/>
      <c r="Q210" s="58"/>
      <c r="R210" s="59"/>
      <c r="S210" s="59"/>
      <c r="T210" s="59"/>
      <c r="U210" s="59"/>
      <c r="V210" s="59"/>
      <c r="W210" s="58"/>
      <c r="X210" s="58"/>
      <c r="Y210" s="58"/>
      <c r="Z210" s="58"/>
      <c r="AA210" s="58"/>
      <c r="AB210" s="58"/>
      <c r="AC210" s="58"/>
      <c r="AD210" s="63"/>
      <c r="AE210" s="9" t="str">
        <f t="shared" si="6"/>
        <v>n</v>
      </c>
      <c r="AF210" s="9" t="str">
        <f t="shared" si="7"/>
        <v>n</v>
      </c>
      <c r="AG210" s="14" t="s">
        <v>745</v>
      </c>
      <c r="AH210" s="5" t="s">
        <v>745</v>
      </c>
      <c r="AI210" s="19">
        <v>0</v>
      </c>
    </row>
    <row r="211" spans="1:43" ht="39.6" x14ac:dyDescent="0.3">
      <c r="A211" s="58">
        <v>97</v>
      </c>
      <c r="B211" s="58" t="s">
        <v>571</v>
      </c>
      <c r="C211" s="58">
        <v>2012</v>
      </c>
      <c r="D211" s="58" t="s">
        <v>572</v>
      </c>
      <c r="E211" s="58" t="s">
        <v>573</v>
      </c>
      <c r="F211" s="59" t="s">
        <v>1148</v>
      </c>
      <c r="G211" s="58" t="s">
        <v>867</v>
      </c>
      <c r="H211" s="58"/>
      <c r="I211" s="58"/>
      <c r="J211" s="58"/>
      <c r="K211" s="58"/>
      <c r="L211" s="58"/>
      <c r="M211" s="64"/>
      <c r="N211" s="58"/>
      <c r="O211" s="58"/>
      <c r="P211" s="58"/>
      <c r="Q211" s="58"/>
      <c r="R211" s="59"/>
      <c r="S211" s="59"/>
      <c r="T211" s="59"/>
      <c r="U211" s="59"/>
      <c r="V211" s="59"/>
      <c r="W211" s="58"/>
      <c r="X211" s="58"/>
      <c r="Y211" s="58"/>
      <c r="Z211" s="58"/>
      <c r="AA211" s="58"/>
      <c r="AB211" s="58"/>
      <c r="AC211" s="58"/>
      <c r="AD211" s="63"/>
      <c r="AE211" s="9" t="str">
        <f t="shared" si="6"/>
        <v>n</v>
      </c>
      <c r="AF211" s="9" t="str">
        <f t="shared" si="7"/>
        <v>n</v>
      </c>
      <c r="AG211" s="14" t="s">
        <v>745</v>
      </c>
      <c r="AH211" s="5" t="s">
        <v>745</v>
      </c>
      <c r="AI211" s="19">
        <v>0</v>
      </c>
    </row>
    <row r="212" spans="1:43" s="7" customFormat="1" ht="79.2" x14ac:dyDescent="0.25">
      <c r="A212" s="58">
        <v>150</v>
      </c>
      <c r="B212" s="58" t="s">
        <v>574</v>
      </c>
      <c r="C212" s="58">
        <v>2011</v>
      </c>
      <c r="D212" s="58" t="s">
        <v>575</v>
      </c>
      <c r="E212" s="58" t="s">
        <v>576</v>
      </c>
      <c r="F212" s="59" t="s">
        <v>627</v>
      </c>
      <c r="G212" s="58" t="s">
        <v>1149</v>
      </c>
      <c r="H212" s="58"/>
      <c r="I212" s="58" t="s">
        <v>1150</v>
      </c>
      <c r="J212" s="58" t="s">
        <v>641</v>
      </c>
      <c r="K212" s="58" t="s">
        <v>654</v>
      </c>
      <c r="L212" s="58" t="s">
        <v>643</v>
      </c>
      <c r="M212" s="64" t="s">
        <v>1151</v>
      </c>
      <c r="N212" s="59">
        <v>140</v>
      </c>
      <c r="O212" s="58" t="s">
        <v>720</v>
      </c>
      <c r="P212" s="58" t="s">
        <v>656</v>
      </c>
      <c r="Q212" s="58" t="s">
        <v>710</v>
      </c>
      <c r="R212" s="59" t="s">
        <v>1152</v>
      </c>
      <c r="S212" s="59">
        <v>7</v>
      </c>
      <c r="T212" s="92" t="s">
        <v>1153</v>
      </c>
      <c r="U212" s="59"/>
      <c r="V212" s="59" t="s">
        <v>1154</v>
      </c>
      <c r="W212" s="58" t="s">
        <v>639</v>
      </c>
      <c r="X212" s="58" t="s">
        <v>1155</v>
      </c>
      <c r="Y212" s="58" t="s">
        <v>1156</v>
      </c>
      <c r="Z212" s="58" t="s">
        <v>1157</v>
      </c>
      <c r="AA212" s="58" t="s">
        <v>1158</v>
      </c>
      <c r="AB212" s="58" t="s">
        <v>1159</v>
      </c>
      <c r="AC212" s="91" t="s">
        <v>1160</v>
      </c>
      <c r="AD212" s="93" t="s">
        <v>1161</v>
      </c>
      <c r="AE212" s="9" t="s">
        <v>627</v>
      </c>
      <c r="AF212" s="9" t="str">
        <f t="shared" si="7"/>
        <v>y</v>
      </c>
      <c r="AG212" s="16" t="s">
        <v>627</v>
      </c>
      <c r="AH212" s="8" t="s">
        <v>745</v>
      </c>
      <c r="AI212" s="20">
        <v>3</v>
      </c>
      <c r="AJ212" s="25"/>
      <c r="AK212" s="25"/>
      <c r="AL212" s="25"/>
      <c r="AM212" s="25"/>
      <c r="AN212" s="25"/>
      <c r="AO212" s="25"/>
      <c r="AP212" s="25"/>
    </row>
    <row r="213" spans="1:43" ht="52.8" x14ac:dyDescent="0.3">
      <c r="A213" s="77">
        <v>3239</v>
      </c>
      <c r="B213" s="77" t="s">
        <v>577</v>
      </c>
      <c r="C213" s="77">
        <v>1998</v>
      </c>
      <c r="D213" s="77" t="s">
        <v>578</v>
      </c>
      <c r="E213" s="77" t="s">
        <v>579</v>
      </c>
      <c r="F213" s="94" t="s">
        <v>887</v>
      </c>
      <c r="G213" s="58"/>
      <c r="H213" s="58"/>
      <c r="I213" s="58"/>
      <c r="J213" s="58"/>
      <c r="K213" s="58"/>
      <c r="L213" s="58"/>
      <c r="M213" s="64"/>
      <c r="N213" s="58"/>
      <c r="O213" s="58"/>
      <c r="P213" s="58"/>
      <c r="Q213" s="58"/>
      <c r="R213" s="59"/>
      <c r="S213" s="59"/>
      <c r="T213" s="59"/>
      <c r="U213" s="59"/>
      <c r="V213" s="59"/>
      <c r="W213" s="58"/>
      <c r="X213" s="58"/>
      <c r="Y213" s="58"/>
      <c r="Z213" s="58"/>
      <c r="AA213" s="58"/>
      <c r="AB213" s="58"/>
      <c r="AC213" s="58"/>
      <c r="AD213" s="63"/>
      <c r="AE213" s="9" t="str">
        <f t="shared" si="6"/>
        <v>n</v>
      </c>
      <c r="AF213" s="9" t="str">
        <f t="shared" si="7"/>
        <v>n</v>
      </c>
      <c r="AG213" s="14" t="s">
        <v>745</v>
      </c>
      <c r="AH213" s="5" t="s">
        <v>745</v>
      </c>
      <c r="AI213" s="19">
        <v>0</v>
      </c>
    </row>
    <row r="214" spans="1:43" ht="52.8" x14ac:dyDescent="0.3">
      <c r="A214" s="58">
        <v>6684</v>
      </c>
      <c r="B214" s="58" t="s">
        <v>580</v>
      </c>
      <c r="C214" s="58">
        <v>2012</v>
      </c>
      <c r="D214" s="58" t="s">
        <v>581</v>
      </c>
      <c r="E214" s="58" t="s">
        <v>582</v>
      </c>
      <c r="F214" s="59" t="s">
        <v>627</v>
      </c>
      <c r="G214" s="58" t="s">
        <v>669</v>
      </c>
      <c r="H214" s="58"/>
      <c r="I214" s="58" t="s">
        <v>1162</v>
      </c>
      <c r="J214" s="57" t="s">
        <v>641</v>
      </c>
      <c r="K214" s="60" t="s">
        <v>640</v>
      </c>
      <c r="L214" s="57" t="s">
        <v>642</v>
      </c>
      <c r="M214" s="64" t="s">
        <v>630</v>
      </c>
      <c r="N214" s="58"/>
      <c r="O214" s="58"/>
      <c r="P214" s="58" t="s">
        <v>664</v>
      </c>
      <c r="Q214" s="58" t="s">
        <v>1163</v>
      </c>
      <c r="R214" s="59"/>
      <c r="S214" s="59">
        <v>6</v>
      </c>
      <c r="T214" s="59">
        <v>3</v>
      </c>
      <c r="U214" s="59"/>
      <c r="V214" s="59"/>
      <c r="W214" s="58" t="s">
        <v>639</v>
      </c>
      <c r="X214" s="58" t="s">
        <v>1164</v>
      </c>
      <c r="Y214" s="58" t="s">
        <v>1165</v>
      </c>
      <c r="Z214" s="58"/>
      <c r="AA214" s="58"/>
      <c r="AB214" s="58"/>
      <c r="AC214" s="58"/>
      <c r="AD214" s="63"/>
      <c r="AE214" s="9" t="str">
        <f t="shared" si="6"/>
        <v>y</v>
      </c>
      <c r="AF214" s="9" t="str">
        <f t="shared" si="7"/>
        <v>y</v>
      </c>
      <c r="AG214" s="14" t="s">
        <v>745</v>
      </c>
      <c r="AH214" s="5" t="s">
        <v>745</v>
      </c>
      <c r="AI214" s="19">
        <v>2</v>
      </c>
    </row>
    <row r="215" spans="1:43" ht="39.6" x14ac:dyDescent="0.3">
      <c r="A215" s="58">
        <v>9645</v>
      </c>
      <c r="B215" s="58" t="s">
        <v>583</v>
      </c>
      <c r="C215" s="58">
        <v>2010</v>
      </c>
      <c r="D215" s="58" t="s">
        <v>584</v>
      </c>
      <c r="E215" s="58" t="s">
        <v>585</v>
      </c>
      <c r="F215" s="59" t="s">
        <v>627</v>
      </c>
      <c r="G215" s="58" t="s">
        <v>1166</v>
      </c>
      <c r="H215" s="58"/>
      <c r="I215" s="58"/>
      <c r="J215" s="57" t="s">
        <v>641</v>
      </c>
      <c r="K215" s="60" t="s">
        <v>640</v>
      </c>
      <c r="L215" s="57" t="s">
        <v>642</v>
      </c>
      <c r="M215" s="64" t="s">
        <v>630</v>
      </c>
      <c r="N215" s="58"/>
      <c r="O215" s="58"/>
      <c r="P215" s="58"/>
      <c r="Q215" s="58"/>
      <c r="R215" s="59"/>
      <c r="S215" s="59"/>
      <c r="T215" s="59"/>
      <c r="U215" s="59"/>
      <c r="V215" s="59"/>
      <c r="W215" s="58"/>
      <c r="X215" s="58"/>
      <c r="Y215" s="58"/>
      <c r="Z215" s="58"/>
      <c r="AA215" s="58"/>
      <c r="AB215" s="58"/>
      <c r="AC215" s="58"/>
      <c r="AD215" s="63"/>
      <c r="AE215" s="9" t="str">
        <f t="shared" si="6"/>
        <v>y</v>
      </c>
      <c r="AF215" s="9" t="str">
        <f t="shared" si="7"/>
        <v>n</v>
      </c>
      <c r="AG215" s="14" t="s">
        <v>745</v>
      </c>
      <c r="AH215" s="5" t="s">
        <v>745</v>
      </c>
      <c r="AI215" s="19">
        <v>1</v>
      </c>
    </row>
    <row r="216" spans="1:43" ht="66" x14ac:dyDescent="0.3">
      <c r="A216" s="58">
        <v>3071</v>
      </c>
      <c r="B216" s="58" t="s">
        <v>586</v>
      </c>
      <c r="C216" s="58">
        <v>2000</v>
      </c>
      <c r="D216" s="58" t="s">
        <v>587</v>
      </c>
      <c r="E216" s="58" t="s">
        <v>588</v>
      </c>
      <c r="F216" s="59" t="s">
        <v>627</v>
      </c>
      <c r="G216" s="58" t="s">
        <v>1167</v>
      </c>
      <c r="H216" s="58"/>
      <c r="I216" s="58"/>
      <c r="J216" s="58" t="s">
        <v>641</v>
      </c>
      <c r="K216" s="58" t="s">
        <v>654</v>
      </c>
      <c r="L216" s="58" t="s">
        <v>643</v>
      </c>
      <c r="M216" s="64" t="s">
        <v>655</v>
      </c>
      <c r="N216" s="58"/>
      <c r="O216" s="58"/>
      <c r="P216" s="58"/>
      <c r="Q216" s="58"/>
      <c r="R216" s="59"/>
      <c r="S216" s="59"/>
      <c r="T216" s="59"/>
      <c r="U216" s="59"/>
      <c r="V216" s="59"/>
      <c r="W216" s="58"/>
      <c r="X216" s="58"/>
      <c r="Y216" s="58"/>
      <c r="Z216" s="58"/>
      <c r="AA216" s="58"/>
      <c r="AB216" s="58"/>
      <c r="AC216" s="58"/>
      <c r="AD216" s="63"/>
      <c r="AE216" s="9" t="str">
        <f t="shared" si="6"/>
        <v>y</v>
      </c>
      <c r="AF216" s="9" t="str">
        <f t="shared" si="7"/>
        <v>n</v>
      </c>
      <c r="AG216" s="14" t="s">
        <v>745</v>
      </c>
      <c r="AH216" s="5" t="s">
        <v>745</v>
      </c>
      <c r="AI216" s="19">
        <v>1</v>
      </c>
    </row>
    <row r="217" spans="1:43" ht="66" x14ac:dyDescent="0.3">
      <c r="A217" s="58">
        <v>217</v>
      </c>
      <c r="B217" s="58" t="s">
        <v>589</v>
      </c>
      <c r="C217" s="58">
        <v>2007</v>
      </c>
      <c r="D217" s="58" t="s">
        <v>590</v>
      </c>
      <c r="E217" s="58" t="s">
        <v>591</v>
      </c>
      <c r="F217" s="59" t="s">
        <v>627</v>
      </c>
      <c r="G217" s="58" t="s">
        <v>1168</v>
      </c>
      <c r="H217" s="58"/>
      <c r="I217" s="58" t="s">
        <v>1169</v>
      </c>
      <c r="J217" s="57" t="s">
        <v>641</v>
      </c>
      <c r="K217" s="60" t="s">
        <v>640</v>
      </c>
      <c r="L217" s="57" t="s">
        <v>642</v>
      </c>
      <c r="M217" s="64" t="s">
        <v>630</v>
      </c>
      <c r="N217" s="58"/>
      <c r="O217" s="58"/>
      <c r="P217" s="58"/>
      <c r="Q217" s="58"/>
      <c r="R217" s="59"/>
      <c r="S217" s="59"/>
      <c r="T217" s="59"/>
      <c r="U217" s="59"/>
      <c r="V217" s="59"/>
      <c r="W217" s="58"/>
      <c r="X217" s="58"/>
      <c r="Y217" s="58"/>
      <c r="Z217" s="58"/>
      <c r="AA217" s="58"/>
      <c r="AB217" s="58"/>
      <c r="AC217" s="58"/>
      <c r="AD217" s="63"/>
      <c r="AE217" s="9" t="str">
        <f t="shared" si="6"/>
        <v>y</v>
      </c>
      <c r="AF217" s="9" t="str">
        <f t="shared" si="7"/>
        <v>n</v>
      </c>
      <c r="AG217" s="14" t="s">
        <v>627</v>
      </c>
      <c r="AH217" s="5" t="s">
        <v>745</v>
      </c>
      <c r="AI217" s="19">
        <v>2</v>
      </c>
    </row>
    <row r="218" spans="1:43" ht="26.4" x14ac:dyDescent="0.3">
      <c r="A218" s="58">
        <v>9745</v>
      </c>
      <c r="B218" s="58" t="s">
        <v>592</v>
      </c>
      <c r="C218" s="58">
        <v>2004</v>
      </c>
      <c r="D218" s="58" t="s">
        <v>593</v>
      </c>
      <c r="E218" s="58" t="s">
        <v>594</v>
      </c>
      <c r="F218" s="59" t="s">
        <v>887</v>
      </c>
      <c r="G218" s="58" t="s">
        <v>669</v>
      </c>
      <c r="H218" s="58"/>
      <c r="I218" s="58"/>
      <c r="J218" s="58"/>
      <c r="K218" s="58"/>
      <c r="L218" s="58"/>
      <c r="M218" s="64"/>
      <c r="N218" s="58"/>
      <c r="O218" s="58"/>
      <c r="P218" s="58"/>
      <c r="Q218" s="58"/>
      <c r="R218" s="59"/>
      <c r="S218" s="59"/>
      <c r="T218" s="59"/>
      <c r="U218" s="59"/>
      <c r="V218" s="59"/>
      <c r="W218" s="58"/>
      <c r="X218" s="58"/>
      <c r="Y218" s="58"/>
      <c r="Z218" s="58"/>
      <c r="AA218" s="58"/>
      <c r="AB218" s="58"/>
      <c r="AC218" s="58"/>
      <c r="AD218" s="63"/>
      <c r="AE218" s="9" t="str">
        <f t="shared" si="6"/>
        <v>n</v>
      </c>
      <c r="AF218" s="9" t="str">
        <f t="shared" si="7"/>
        <v>n</v>
      </c>
      <c r="AG218" s="14" t="s">
        <v>745</v>
      </c>
      <c r="AH218" s="5" t="s">
        <v>745</v>
      </c>
      <c r="AI218" s="19">
        <v>0</v>
      </c>
    </row>
    <row r="219" spans="1:43" ht="52.8" x14ac:dyDescent="0.3">
      <c r="A219" s="58">
        <v>9778</v>
      </c>
      <c r="B219" s="58" t="s">
        <v>595</v>
      </c>
      <c r="C219" s="58">
        <v>2012</v>
      </c>
      <c r="D219" s="58" t="s">
        <v>596</v>
      </c>
      <c r="E219" s="58" t="s">
        <v>597</v>
      </c>
      <c r="F219" s="59" t="s">
        <v>887</v>
      </c>
      <c r="G219" s="58" t="s">
        <v>669</v>
      </c>
      <c r="H219" s="58"/>
      <c r="I219" s="58" t="s">
        <v>1170</v>
      </c>
      <c r="J219" s="57" t="s">
        <v>641</v>
      </c>
      <c r="K219" s="60" t="s">
        <v>640</v>
      </c>
      <c r="L219" s="57" t="s">
        <v>642</v>
      </c>
      <c r="M219" s="64" t="s">
        <v>630</v>
      </c>
      <c r="N219" s="58"/>
      <c r="O219" s="58"/>
      <c r="P219" s="58"/>
      <c r="Q219" s="58"/>
      <c r="R219" s="59"/>
      <c r="S219" s="59"/>
      <c r="T219" s="59"/>
      <c r="U219" s="59"/>
      <c r="V219" s="59"/>
      <c r="W219" s="58"/>
      <c r="X219" s="58"/>
      <c r="Y219" s="58"/>
      <c r="Z219" s="58"/>
      <c r="AA219" s="58"/>
      <c r="AB219" s="58"/>
      <c r="AC219" s="58"/>
      <c r="AD219" s="63"/>
      <c r="AE219" s="9" t="str">
        <f t="shared" si="6"/>
        <v>y</v>
      </c>
      <c r="AF219" s="9" t="str">
        <f t="shared" si="7"/>
        <v>n</v>
      </c>
      <c r="AG219" s="14" t="s">
        <v>745</v>
      </c>
      <c r="AH219" s="5" t="s">
        <v>745</v>
      </c>
      <c r="AI219" s="19">
        <v>1</v>
      </c>
    </row>
    <row r="220" spans="1:43" ht="39.6" x14ac:dyDescent="0.3">
      <c r="A220" s="58">
        <v>1847</v>
      </c>
      <c r="B220" s="58" t="s">
        <v>598</v>
      </c>
      <c r="C220" s="58">
        <v>2007</v>
      </c>
      <c r="D220" s="58" t="s">
        <v>599</v>
      </c>
      <c r="E220" s="58" t="s">
        <v>600</v>
      </c>
      <c r="F220" s="59" t="s">
        <v>887</v>
      </c>
      <c r="G220" s="58" t="s">
        <v>628</v>
      </c>
      <c r="H220" s="58"/>
      <c r="I220" s="58" t="s">
        <v>1171</v>
      </c>
      <c r="J220" s="58"/>
      <c r="K220" s="58"/>
      <c r="L220" s="58"/>
      <c r="M220" s="64"/>
      <c r="N220" s="58"/>
      <c r="O220" s="58"/>
      <c r="P220" s="58"/>
      <c r="Q220" s="58"/>
      <c r="R220" s="59"/>
      <c r="S220" s="59"/>
      <c r="T220" s="59"/>
      <c r="U220" s="59"/>
      <c r="V220" s="59"/>
      <c r="W220" s="58"/>
      <c r="X220" s="58"/>
      <c r="Y220" s="58"/>
      <c r="Z220" s="58"/>
      <c r="AA220" s="58"/>
      <c r="AB220" s="58"/>
      <c r="AC220" s="58"/>
      <c r="AD220" s="63"/>
      <c r="AE220" s="9" t="str">
        <f t="shared" si="6"/>
        <v>n</v>
      </c>
      <c r="AF220" s="9" t="str">
        <f t="shared" si="7"/>
        <v>n</v>
      </c>
      <c r="AG220" s="14" t="s">
        <v>745</v>
      </c>
      <c r="AH220" s="5" t="s">
        <v>745</v>
      </c>
      <c r="AI220" s="19">
        <v>0</v>
      </c>
    </row>
    <row r="221" spans="1:43" ht="330" x14ac:dyDescent="0.3">
      <c r="A221" s="58">
        <v>3189</v>
      </c>
      <c r="B221" s="58" t="s">
        <v>601</v>
      </c>
      <c r="C221" s="58">
        <v>1999</v>
      </c>
      <c r="D221" s="58" t="s">
        <v>602</v>
      </c>
      <c r="E221" s="58" t="s">
        <v>603</v>
      </c>
      <c r="F221" s="59" t="s">
        <v>627</v>
      </c>
      <c r="G221" s="58" t="s">
        <v>669</v>
      </c>
      <c r="H221" s="58"/>
      <c r="I221" s="58" t="s">
        <v>1172</v>
      </c>
      <c r="J221" s="58" t="s">
        <v>641</v>
      </c>
      <c r="K221" s="58" t="s">
        <v>640</v>
      </c>
      <c r="L221" s="58" t="s">
        <v>642</v>
      </c>
      <c r="M221" s="64" t="s">
        <v>630</v>
      </c>
      <c r="N221" s="59" t="s">
        <v>853</v>
      </c>
      <c r="O221" s="58" t="s">
        <v>1173</v>
      </c>
      <c r="P221" s="58" t="s">
        <v>664</v>
      </c>
      <c r="Q221" s="58" t="s">
        <v>795</v>
      </c>
      <c r="R221" s="59"/>
      <c r="S221" s="59"/>
      <c r="T221" s="59">
        <v>3</v>
      </c>
      <c r="U221" s="59" t="s">
        <v>1174</v>
      </c>
      <c r="V221" s="59" t="s">
        <v>1174</v>
      </c>
      <c r="W221" s="58" t="s">
        <v>639</v>
      </c>
      <c r="X221" s="58" t="s">
        <v>1175</v>
      </c>
      <c r="Y221" s="58" t="s">
        <v>1176</v>
      </c>
      <c r="Z221" s="58" t="s">
        <v>1177</v>
      </c>
      <c r="AA221" s="58"/>
      <c r="AB221" s="58" t="s">
        <v>1178</v>
      </c>
      <c r="AC221" s="58"/>
      <c r="AD221" s="63"/>
      <c r="AE221" s="9" t="str">
        <f t="shared" si="6"/>
        <v>y</v>
      </c>
      <c r="AF221" s="9" t="str">
        <f t="shared" si="7"/>
        <v>y</v>
      </c>
      <c r="AG221" s="14" t="s">
        <v>627</v>
      </c>
      <c r="AH221" s="5" t="s">
        <v>627</v>
      </c>
      <c r="AI221" s="19" t="s">
        <v>1490</v>
      </c>
      <c r="AJ221" s="24" t="s">
        <v>627</v>
      </c>
      <c r="AK221" s="24" t="s">
        <v>745</v>
      </c>
      <c r="AL221" s="24" t="s">
        <v>745</v>
      </c>
      <c r="AM221" s="24" t="s">
        <v>627</v>
      </c>
      <c r="AN221" s="24" t="s">
        <v>627</v>
      </c>
      <c r="AO221" s="24" t="s">
        <v>627</v>
      </c>
      <c r="AP221" s="24" t="s">
        <v>627</v>
      </c>
      <c r="AQ221" s="28">
        <f>COUNTIF(AJ221:AP221,"y")</f>
        <v>5</v>
      </c>
    </row>
    <row r="222" spans="1:43" ht="184.8" x14ac:dyDescent="0.3">
      <c r="A222" s="68">
        <v>2707</v>
      </c>
      <c r="B222" s="68" t="s">
        <v>604</v>
      </c>
      <c r="C222" s="68">
        <v>2002</v>
      </c>
      <c r="D222" s="68" t="s">
        <v>605</v>
      </c>
      <c r="E222" s="68" t="s">
        <v>606</v>
      </c>
      <c r="F222" s="68" t="s">
        <v>627</v>
      </c>
      <c r="G222" s="59" t="s">
        <v>1179</v>
      </c>
      <c r="H222" s="58"/>
      <c r="I222" s="68" t="s">
        <v>1180</v>
      </c>
      <c r="J222" s="68" t="s">
        <v>641</v>
      </c>
      <c r="K222" s="68" t="s">
        <v>640</v>
      </c>
      <c r="L222" s="68" t="s">
        <v>642</v>
      </c>
      <c r="M222" s="95" t="s">
        <v>630</v>
      </c>
      <c r="N222" s="68" t="s">
        <v>853</v>
      </c>
      <c r="O222" s="68" t="s">
        <v>1173</v>
      </c>
      <c r="P222" s="68" t="s">
        <v>664</v>
      </c>
      <c r="Q222" s="68" t="s">
        <v>795</v>
      </c>
      <c r="R222" s="59"/>
      <c r="S222" s="59"/>
      <c r="T222" s="68">
        <v>3</v>
      </c>
      <c r="U222" s="68" t="s">
        <v>854</v>
      </c>
      <c r="V222" s="68" t="s">
        <v>854</v>
      </c>
      <c r="W222" s="68" t="s">
        <v>639</v>
      </c>
      <c r="X222" s="58" t="s">
        <v>1181</v>
      </c>
      <c r="Y222" s="58" t="s">
        <v>1182</v>
      </c>
      <c r="Z222" s="58" t="s">
        <v>1183</v>
      </c>
      <c r="AA222" s="58"/>
      <c r="AB222" s="58" t="s">
        <v>1184</v>
      </c>
      <c r="AC222" s="58"/>
      <c r="AD222" s="63"/>
      <c r="AE222" s="49" t="str">
        <f t="shared" si="6"/>
        <v>y</v>
      </c>
      <c r="AF222" s="49" t="s">
        <v>627</v>
      </c>
      <c r="AG222" s="45" t="s">
        <v>627</v>
      </c>
      <c r="AH222" s="45" t="s">
        <v>627</v>
      </c>
      <c r="AI222" s="45" t="s">
        <v>1490</v>
      </c>
      <c r="AJ222" s="45" t="s">
        <v>627</v>
      </c>
      <c r="AK222" s="45" t="s">
        <v>627</v>
      </c>
      <c r="AL222" s="45" t="s">
        <v>627</v>
      </c>
      <c r="AM222" s="45" t="s">
        <v>627</v>
      </c>
      <c r="AN222" s="45" t="s">
        <v>627</v>
      </c>
      <c r="AO222" s="45" t="s">
        <v>745</v>
      </c>
      <c r="AP222" s="45" t="s">
        <v>627</v>
      </c>
      <c r="AQ222" s="42">
        <v>6</v>
      </c>
    </row>
    <row r="223" spans="1:43" ht="237.6" x14ac:dyDescent="0.3">
      <c r="A223" s="68"/>
      <c r="B223" s="68"/>
      <c r="C223" s="68"/>
      <c r="D223" s="68"/>
      <c r="E223" s="68"/>
      <c r="F223" s="68"/>
      <c r="G223" s="59">
        <v>1999</v>
      </c>
      <c r="H223" s="58"/>
      <c r="I223" s="68"/>
      <c r="J223" s="68"/>
      <c r="K223" s="68"/>
      <c r="L223" s="68"/>
      <c r="M223" s="95"/>
      <c r="N223" s="68"/>
      <c r="O223" s="68"/>
      <c r="P223" s="68"/>
      <c r="Q223" s="68"/>
      <c r="R223" s="59"/>
      <c r="S223" s="59"/>
      <c r="T223" s="68"/>
      <c r="U223" s="68"/>
      <c r="V223" s="68"/>
      <c r="W223" s="68"/>
      <c r="X223" s="58" t="s">
        <v>1185</v>
      </c>
      <c r="Y223" s="58" t="s">
        <v>1186</v>
      </c>
      <c r="Z223" s="58" t="s">
        <v>1187</v>
      </c>
      <c r="AA223" s="58"/>
      <c r="AB223" s="58" t="s">
        <v>1188</v>
      </c>
      <c r="AC223" s="58"/>
      <c r="AD223" s="63"/>
      <c r="AE223" s="51"/>
      <c r="AF223" s="51"/>
      <c r="AG223" s="46"/>
      <c r="AH223" s="46"/>
      <c r="AI223" s="46"/>
      <c r="AJ223" s="46"/>
      <c r="AK223" s="46"/>
      <c r="AL223" s="46"/>
      <c r="AM223" s="46"/>
      <c r="AN223" s="46"/>
      <c r="AO223" s="46"/>
      <c r="AP223" s="46"/>
      <c r="AQ223" s="43"/>
    </row>
    <row r="224" spans="1:43" ht="198" x14ac:dyDescent="0.3">
      <c r="A224" s="68"/>
      <c r="B224" s="68"/>
      <c r="C224" s="68"/>
      <c r="D224" s="68"/>
      <c r="E224" s="68"/>
      <c r="F224" s="68"/>
      <c r="G224" s="59">
        <v>2000</v>
      </c>
      <c r="H224" s="58"/>
      <c r="I224" s="68"/>
      <c r="J224" s="68"/>
      <c r="K224" s="68"/>
      <c r="L224" s="68"/>
      <c r="M224" s="95"/>
      <c r="N224" s="68"/>
      <c r="O224" s="68"/>
      <c r="P224" s="68"/>
      <c r="Q224" s="68"/>
      <c r="R224" s="59"/>
      <c r="S224" s="59"/>
      <c r="T224" s="68"/>
      <c r="U224" s="68"/>
      <c r="V224" s="68"/>
      <c r="W224" s="68"/>
      <c r="X224" s="58" t="s">
        <v>1189</v>
      </c>
      <c r="Y224" s="58" t="s">
        <v>1190</v>
      </c>
      <c r="Z224" s="58" t="s">
        <v>1191</v>
      </c>
      <c r="AA224" s="58"/>
      <c r="AB224" s="58" t="s">
        <v>1192</v>
      </c>
      <c r="AC224" s="58"/>
      <c r="AD224" s="63"/>
      <c r="AE224" s="50"/>
      <c r="AF224" s="50"/>
      <c r="AG224" s="47"/>
      <c r="AH224" s="47"/>
      <c r="AI224" s="47"/>
      <c r="AJ224" s="47"/>
      <c r="AK224" s="47"/>
      <c r="AL224" s="47"/>
      <c r="AM224" s="47"/>
      <c r="AN224" s="47"/>
      <c r="AO224" s="47"/>
      <c r="AP224" s="47"/>
      <c r="AQ224" s="44"/>
    </row>
    <row r="225" spans="1:51" ht="184.8" x14ac:dyDescent="0.3">
      <c r="A225" s="68">
        <v>1997</v>
      </c>
      <c r="B225" s="68" t="s">
        <v>607</v>
      </c>
      <c r="C225" s="68">
        <v>2006</v>
      </c>
      <c r="D225" s="68" t="s">
        <v>608</v>
      </c>
      <c r="E225" s="68" t="s">
        <v>609</v>
      </c>
      <c r="F225" s="68" t="s">
        <v>627</v>
      </c>
      <c r="G225" s="59" t="s">
        <v>852</v>
      </c>
      <c r="H225" s="58"/>
      <c r="I225" s="68" t="s">
        <v>709</v>
      </c>
      <c r="J225" s="96" t="s">
        <v>641</v>
      </c>
      <c r="K225" s="97" t="s">
        <v>640</v>
      </c>
      <c r="L225" s="96" t="s">
        <v>642</v>
      </c>
      <c r="M225" s="98" t="s">
        <v>630</v>
      </c>
      <c r="N225" s="68" t="s">
        <v>853</v>
      </c>
      <c r="O225" s="68" t="s">
        <v>638</v>
      </c>
      <c r="P225" s="68" t="s">
        <v>664</v>
      </c>
      <c r="Q225" s="68" t="s">
        <v>795</v>
      </c>
      <c r="R225" s="68"/>
      <c r="S225" s="68"/>
      <c r="T225" s="68">
        <v>3</v>
      </c>
      <c r="U225" s="68" t="s">
        <v>854</v>
      </c>
      <c r="V225" s="68" t="s">
        <v>854</v>
      </c>
      <c r="W225" s="68" t="s">
        <v>639</v>
      </c>
      <c r="X225" s="58" t="s">
        <v>855</v>
      </c>
      <c r="Y225" s="58" t="s">
        <v>856</v>
      </c>
      <c r="Z225" s="58" t="s">
        <v>857</v>
      </c>
      <c r="AA225" s="58"/>
      <c r="AB225" s="58" t="s">
        <v>858</v>
      </c>
      <c r="AC225" s="58"/>
      <c r="AD225" s="63"/>
      <c r="AE225" s="49" t="str">
        <f t="shared" si="6"/>
        <v>y</v>
      </c>
      <c r="AF225" s="49" t="s">
        <v>627</v>
      </c>
      <c r="AG225" s="45" t="s">
        <v>627</v>
      </c>
      <c r="AH225" s="45" t="s">
        <v>627</v>
      </c>
      <c r="AI225" s="45" t="s">
        <v>1490</v>
      </c>
      <c r="AJ225" s="45" t="s">
        <v>627</v>
      </c>
      <c r="AK225" s="45" t="s">
        <v>745</v>
      </c>
      <c r="AL225" s="45" t="s">
        <v>627</v>
      </c>
      <c r="AM225" s="45" t="s">
        <v>627</v>
      </c>
      <c r="AN225" s="45" t="s">
        <v>627</v>
      </c>
      <c r="AO225" s="45" t="s">
        <v>745</v>
      </c>
      <c r="AP225" s="45" t="s">
        <v>627</v>
      </c>
      <c r="AQ225" s="42">
        <v>5</v>
      </c>
    </row>
    <row r="226" spans="1:51" ht="237.6" x14ac:dyDescent="0.3">
      <c r="A226" s="68"/>
      <c r="B226" s="68"/>
      <c r="C226" s="68"/>
      <c r="D226" s="68"/>
      <c r="E226" s="68"/>
      <c r="F226" s="68"/>
      <c r="G226" s="59">
        <v>2002</v>
      </c>
      <c r="H226" s="58"/>
      <c r="I226" s="68"/>
      <c r="J226" s="96"/>
      <c r="K226" s="97"/>
      <c r="L226" s="96"/>
      <c r="M226" s="98"/>
      <c r="N226" s="68"/>
      <c r="O226" s="68"/>
      <c r="P226" s="68"/>
      <c r="Q226" s="68"/>
      <c r="R226" s="68"/>
      <c r="S226" s="68"/>
      <c r="T226" s="68"/>
      <c r="U226" s="68"/>
      <c r="V226" s="68"/>
      <c r="W226" s="68"/>
      <c r="X226" s="58" t="s">
        <v>859</v>
      </c>
      <c r="Y226" s="58" t="s">
        <v>860</v>
      </c>
      <c r="Z226" s="58" t="s">
        <v>861</v>
      </c>
      <c r="AA226" s="58"/>
      <c r="AB226" s="58" t="s">
        <v>862</v>
      </c>
      <c r="AC226" s="58"/>
      <c r="AD226" s="63"/>
      <c r="AE226" s="51"/>
      <c r="AF226" s="51"/>
      <c r="AG226" s="46"/>
      <c r="AH226" s="46"/>
      <c r="AI226" s="46"/>
      <c r="AJ226" s="46"/>
      <c r="AK226" s="46"/>
      <c r="AL226" s="46"/>
      <c r="AM226" s="46"/>
      <c r="AN226" s="46"/>
      <c r="AO226" s="46"/>
      <c r="AP226" s="46"/>
      <c r="AQ226" s="43"/>
    </row>
    <row r="227" spans="1:51" ht="184.8" x14ac:dyDescent="0.3">
      <c r="A227" s="68"/>
      <c r="B227" s="68"/>
      <c r="C227" s="68"/>
      <c r="D227" s="68"/>
      <c r="E227" s="68"/>
      <c r="F227" s="68"/>
      <c r="G227" s="59">
        <v>2003</v>
      </c>
      <c r="H227" s="58"/>
      <c r="I227" s="68"/>
      <c r="J227" s="96"/>
      <c r="K227" s="97"/>
      <c r="L227" s="96"/>
      <c r="M227" s="98"/>
      <c r="N227" s="68"/>
      <c r="O227" s="68"/>
      <c r="P227" s="68"/>
      <c r="Q227" s="68"/>
      <c r="R227" s="68"/>
      <c r="S227" s="68"/>
      <c r="T227" s="68"/>
      <c r="U227" s="68"/>
      <c r="V227" s="68"/>
      <c r="W227" s="68"/>
      <c r="X227" s="58" t="s">
        <v>863</v>
      </c>
      <c r="Y227" s="58" t="s">
        <v>864</v>
      </c>
      <c r="Z227" s="58" t="s">
        <v>865</v>
      </c>
      <c r="AA227" s="58"/>
      <c r="AB227" s="58" t="s">
        <v>866</v>
      </c>
      <c r="AC227" s="58"/>
      <c r="AD227" s="63"/>
      <c r="AE227" s="50"/>
      <c r="AF227" s="50"/>
      <c r="AG227" s="47"/>
      <c r="AH227" s="47"/>
      <c r="AI227" s="47"/>
      <c r="AJ227" s="47"/>
      <c r="AK227" s="47"/>
      <c r="AL227" s="47"/>
      <c r="AM227" s="47"/>
      <c r="AN227" s="47"/>
      <c r="AO227" s="47"/>
      <c r="AP227" s="47"/>
      <c r="AQ227" s="44"/>
    </row>
    <row r="228" spans="1:51" ht="39.6" x14ac:dyDescent="0.3">
      <c r="A228" s="58">
        <v>91</v>
      </c>
      <c r="B228" s="58" t="s">
        <v>610</v>
      </c>
      <c r="C228" s="58">
        <v>2007</v>
      </c>
      <c r="D228" s="58" t="s">
        <v>611</v>
      </c>
      <c r="E228" s="58" t="s">
        <v>612</v>
      </c>
      <c r="F228" s="59" t="s">
        <v>627</v>
      </c>
      <c r="G228" s="58" t="s">
        <v>867</v>
      </c>
      <c r="H228" s="58"/>
      <c r="I228" s="58"/>
      <c r="J228" s="58"/>
      <c r="K228" s="58"/>
      <c r="L228" s="58"/>
      <c r="M228" s="64"/>
      <c r="N228" s="58"/>
      <c r="O228" s="58"/>
      <c r="P228" s="58"/>
      <c r="Q228" s="58"/>
      <c r="R228" s="59"/>
      <c r="S228" s="59"/>
      <c r="T228" s="59"/>
      <c r="U228" s="59"/>
      <c r="V228" s="59"/>
      <c r="W228" s="58"/>
      <c r="X228" s="58"/>
      <c r="Y228" s="58"/>
      <c r="Z228" s="58"/>
      <c r="AA228" s="58"/>
      <c r="AB228" s="58"/>
      <c r="AC228" s="58"/>
      <c r="AD228" s="63"/>
      <c r="AE228" s="9" t="str">
        <f t="shared" si="6"/>
        <v>n</v>
      </c>
      <c r="AF228" s="9" t="str">
        <f t="shared" si="7"/>
        <v>n</v>
      </c>
      <c r="AG228" s="14" t="s">
        <v>745</v>
      </c>
      <c r="AH228" s="5" t="s">
        <v>745</v>
      </c>
      <c r="AI228" s="19">
        <v>0</v>
      </c>
    </row>
    <row r="229" spans="1:51" ht="79.2" x14ac:dyDescent="0.3">
      <c r="A229" s="58">
        <v>9907</v>
      </c>
      <c r="B229" s="58" t="s">
        <v>613</v>
      </c>
      <c r="C229" s="58">
        <v>2010</v>
      </c>
      <c r="D229" s="58" t="s">
        <v>614</v>
      </c>
      <c r="E229" s="58" t="s">
        <v>615</v>
      </c>
      <c r="F229" s="59" t="s">
        <v>627</v>
      </c>
      <c r="G229" s="58" t="s">
        <v>868</v>
      </c>
      <c r="H229" s="58"/>
      <c r="I229" s="58" t="s">
        <v>869</v>
      </c>
      <c r="J229" s="57" t="s">
        <v>641</v>
      </c>
      <c r="K229" s="60" t="s">
        <v>640</v>
      </c>
      <c r="L229" s="57" t="s">
        <v>642</v>
      </c>
      <c r="M229" s="61" t="s">
        <v>630</v>
      </c>
      <c r="N229" s="58" t="s">
        <v>870</v>
      </c>
      <c r="O229" s="58" t="s">
        <v>645</v>
      </c>
      <c r="P229" s="58" t="s">
        <v>871</v>
      </c>
      <c r="Q229" s="58" t="s">
        <v>679</v>
      </c>
      <c r="R229" s="59"/>
      <c r="S229" s="59"/>
      <c r="T229" s="59">
        <v>3</v>
      </c>
      <c r="U229" s="59"/>
      <c r="V229" s="59" t="s">
        <v>872</v>
      </c>
      <c r="W229" s="58"/>
      <c r="X229" s="58" t="s">
        <v>873</v>
      </c>
      <c r="Y229" s="58" t="s">
        <v>874</v>
      </c>
      <c r="Z229" s="58"/>
      <c r="AA229" s="58"/>
      <c r="AB229" s="58"/>
      <c r="AC229" s="58"/>
      <c r="AD229" s="63"/>
      <c r="AE229" s="9" t="str">
        <f t="shared" si="6"/>
        <v>y</v>
      </c>
      <c r="AF229" s="9" t="str">
        <f t="shared" si="7"/>
        <v>y</v>
      </c>
      <c r="AG229" s="14" t="s">
        <v>745</v>
      </c>
      <c r="AH229" s="5" t="s">
        <v>627</v>
      </c>
      <c r="AI229" s="19">
        <v>3</v>
      </c>
    </row>
    <row r="230" spans="1:51" ht="52.8" x14ac:dyDescent="0.3">
      <c r="A230" s="58">
        <v>5004</v>
      </c>
      <c r="B230" s="58" t="s">
        <v>616</v>
      </c>
      <c r="C230" s="58">
        <v>2012</v>
      </c>
      <c r="D230" s="58" t="s">
        <v>617</v>
      </c>
      <c r="E230" s="58" t="s">
        <v>618</v>
      </c>
      <c r="F230" s="59" t="s">
        <v>627</v>
      </c>
      <c r="G230" s="58"/>
      <c r="H230" s="58"/>
      <c r="I230" s="58" t="s">
        <v>875</v>
      </c>
      <c r="J230" s="57" t="s">
        <v>641</v>
      </c>
      <c r="K230" s="60" t="s">
        <v>640</v>
      </c>
      <c r="L230" s="57" t="s">
        <v>642</v>
      </c>
      <c r="M230" s="61" t="s">
        <v>630</v>
      </c>
      <c r="N230" s="58" t="s">
        <v>1007</v>
      </c>
      <c r="O230" s="58"/>
      <c r="P230" s="58" t="s">
        <v>664</v>
      </c>
      <c r="Q230" s="58"/>
      <c r="R230" s="59"/>
      <c r="S230" s="59">
        <v>5</v>
      </c>
      <c r="T230" s="59">
        <v>3</v>
      </c>
      <c r="U230" s="59" t="s">
        <v>644</v>
      </c>
      <c r="V230" s="59">
        <v>24</v>
      </c>
      <c r="W230" s="58" t="s">
        <v>876</v>
      </c>
      <c r="X230" s="58" t="s">
        <v>877</v>
      </c>
      <c r="Y230" s="58" t="s">
        <v>878</v>
      </c>
      <c r="Z230" s="58"/>
      <c r="AA230" s="58"/>
      <c r="AB230" s="58" t="s">
        <v>879</v>
      </c>
      <c r="AC230" s="58"/>
      <c r="AD230" s="63"/>
      <c r="AE230" s="9" t="str">
        <f t="shared" si="6"/>
        <v>y</v>
      </c>
      <c r="AF230" s="9" t="s">
        <v>627</v>
      </c>
      <c r="AG230" s="14" t="s">
        <v>745</v>
      </c>
      <c r="AH230" s="5" t="s">
        <v>745</v>
      </c>
      <c r="AI230" s="19">
        <v>2</v>
      </c>
    </row>
    <row r="231" spans="1:51" ht="409.6" x14ac:dyDescent="0.25">
      <c r="A231" s="58">
        <v>5014</v>
      </c>
      <c r="B231" s="58" t="s">
        <v>619</v>
      </c>
      <c r="C231" s="58">
        <v>2011</v>
      </c>
      <c r="D231" s="58" t="s">
        <v>620</v>
      </c>
      <c r="E231" s="58" t="s">
        <v>621</v>
      </c>
      <c r="F231" s="59" t="s">
        <v>627</v>
      </c>
      <c r="G231" s="58" t="s">
        <v>880</v>
      </c>
      <c r="H231" s="58"/>
      <c r="I231" s="58" t="s">
        <v>881</v>
      </c>
      <c r="J231" s="57" t="s">
        <v>641</v>
      </c>
      <c r="K231" s="60" t="s">
        <v>640</v>
      </c>
      <c r="L231" s="57" t="s">
        <v>642</v>
      </c>
      <c r="M231" s="61" t="s">
        <v>630</v>
      </c>
      <c r="N231" s="58" t="s">
        <v>769</v>
      </c>
      <c r="O231" s="99" t="s">
        <v>882</v>
      </c>
      <c r="P231" s="58" t="s">
        <v>656</v>
      </c>
      <c r="Q231" s="58" t="s">
        <v>883</v>
      </c>
      <c r="R231" s="59"/>
      <c r="S231" s="59"/>
      <c r="T231" s="59"/>
      <c r="U231" s="59">
        <v>48</v>
      </c>
      <c r="V231" s="59" t="s">
        <v>884</v>
      </c>
      <c r="W231" s="58" t="s">
        <v>639</v>
      </c>
      <c r="X231" s="58" t="s">
        <v>885</v>
      </c>
      <c r="Y231" s="58" t="s">
        <v>886</v>
      </c>
      <c r="Z231" s="58"/>
      <c r="AA231" s="58"/>
      <c r="AB231" s="58"/>
      <c r="AC231" s="58"/>
      <c r="AD231" s="63"/>
      <c r="AE231" s="9" t="str">
        <f t="shared" si="6"/>
        <v>y</v>
      </c>
      <c r="AF231" s="9" t="str">
        <f t="shared" si="7"/>
        <v>y</v>
      </c>
      <c r="AG231" s="14" t="s">
        <v>627</v>
      </c>
      <c r="AH231" s="5" t="s">
        <v>627</v>
      </c>
      <c r="AI231" s="19" t="s">
        <v>1490</v>
      </c>
      <c r="AJ231" s="24" t="s">
        <v>745</v>
      </c>
      <c r="AK231" s="24" t="s">
        <v>745</v>
      </c>
      <c r="AL231" s="24" t="s">
        <v>745</v>
      </c>
      <c r="AM231" s="24" t="s">
        <v>627</v>
      </c>
      <c r="AN231" s="24" t="s">
        <v>745</v>
      </c>
      <c r="AO231" s="24" t="s">
        <v>745</v>
      </c>
      <c r="AP231" s="24" t="s">
        <v>627</v>
      </c>
      <c r="AQ231" s="28">
        <f>COUNTIF(AJ231:AP231,"y")</f>
        <v>2</v>
      </c>
    </row>
    <row r="232" spans="1:51" ht="39.6" x14ac:dyDescent="0.3">
      <c r="A232" s="77">
        <v>10023</v>
      </c>
      <c r="B232" s="77" t="s">
        <v>622</v>
      </c>
      <c r="C232" s="77">
        <v>2012</v>
      </c>
      <c r="D232" s="77" t="s">
        <v>623</v>
      </c>
      <c r="E232" s="77" t="s">
        <v>624</v>
      </c>
      <c r="F232" s="94" t="s">
        <v>887</v>
      </c>
      <c r="G232" s="58"/>
      <c r="H232" s="58"/>
      <c r="I232" s="58"/>
      <c r="J232" s="58"/>
      <c r="K232" s="58"/>
      <c r="L232" s="58"/>
      <c r="M232" s="64"/>
      <c r="N232" s="58"/>
      <c r="O232" s="58"/>
      <c r="P232" s="58"/>
      <c r="Q232" s="58"/>
      <c r="R232" s="59"/>
      <c r="S232" s="59"/>
      <c r="T232" s="59"/>
      <c r="U232" s="59"/>
      <c r="V232" s="59"/>
      <c r="W232" s="58"/>
      <c r="X232" s="58"/>
      <c r="Y232" s="58"/>
      <c r="Z232" s="58"/>
      <c r="AA232" s="58"/>
      <c r="AB232" s="58"/>
      <c r="AC232" s="58"/>
      <c r="AD232" s="63"/>
      <c r="AE232" s="9" t="str">
        <f t="shared" si="6"/>
        <v>n</v>
      </c>
      <c r="AF232" s="9" t="str">
        <f t="shared" si="7"/>
        <v>n</v>
      </c>
      <c r="AG232" s="14" t="s">
        <v>627</v>
      </c>
      <c r="AH232" s="5" t="s">
        <v>745</v>
      </c>
      <c r="AI232" s="19">
        <v>1</v>
      </c>
    </row>
    <row r="233" spans="1:51" ht="79.2" x14ac:dyDescent="0.3">
      <c r="A233" s="58" t="s">
        <v>1369</v>
      </c>
      <c r="B233" s="58" t="s">
        <v>1467</v>
      </c>
      <c r="C233" s="58">
        <v>2009</v>
      </c>
      <c r="D233" s="58" t="s">
        <v>1370</v>
      </c>
      <c r="E233" s="58" t="s">
        <v>1371</v>
      </c>
      <c r="F233" s="59" t="s">
        <v>1372</v>
      </c>
      <c r="G233" s="58" t="s">
        <v>1373</v>
      </c>
      <c r="H233" s="58"/>
      <c r="I233" s="58" t="s">
        <v>1374</v>
      </c>
      <c r="J233" s="58" t="s">
        <v>641</v>
      </c>
      <c r="K233" s="58" t="s">
        <v>654</v>
      </c>
      <c r="L233" s="58" t="s">
        <v>643</v>
      </c>
      <c r="M233" s="64" t="s">
        <v>655</v>
      </c>
      <c r="N233" s="58" t="s">
        <v>1375</v>
      </c>
      <c r="O233" s="58" t="s">
        <v>638</v>
      </c>
      <c r="P233" s="58" t="s">
        <v>656</v>
      </c>
      <c r="Q233" s="58" t="s">
        <v>710</v>
      </c>
      <c r="R233" s="59"/>
      <c r="S233" s="59" t="s">
        <v>1376</v>
      </c>
      <c r="T233" s="59" t="s">
        <v>1377</v>
      </c>
      <c r="U233" s="59"/>
      <c r="V233" s="59"/>
      <c r="W233" s="58" t="s">
        <v>639</v>
      </c>
      <c r="X233" s="58" t="s">
        <v>1378</v>
      </c>
      <c r="Y233" s="58" t="s">
        <v>1379</v>
      </c>
      <c r="Z233" s="58" t="s">
        <v>1379</v>
      </c>
      <c r="AA233" s="58" t="s">
        <v>1379</v>
      </c>
      <c r="AB233" s="58" t="s">
        <v>1379</v>
      </c>
      <c r="AC233" s="58"/>
      <c r="AD233" s="63"/>
      <c r="AE233" s="34" t="s">
        <v>1502</v>
      </c>
      <c r="AF233" s="34" t="s">
        <v>1502</v>
      </c>
      <c r="AG233" s="34" t="s">
        <v>1502</v>
      </c>
      <c r="AH233" s="34" t="s">
        <v>1502</v>
      </c>
      <c r="AI233" s="19" t="s">
        <v>1504</v>
      </c>
      <c r="AJ233" s="24" t="s">
        <v>1502</v>
      </c>
      <c r="AK233" s="24" t="s">
        <v>1503</v>
      </c>
      <c r="AL233" s="24" t="s">
        <v>1503</v>
      </c>
      <c r="AM233" s="24" t="s">
        <v>1502</v>
      </c>
      <c r="AN233" s="24" t="s">
        <v>1502</v>
      </c>
      <c r="AO233" s="24" t="s">
        <v>1502</v>
      </c>
      <c r="AP233" s="24" t="s">
        <v>1502</v>
      </c>
      <c r="AQ233" s="28">
        <f>COUNTIF(AJ233:AP233,"y")</f>
        <v>0</v>
      </c>
    </row>
    <row r="234" spans="1:51" s="12" customFormat="1" ht="356.4" x14ac:dyDescent="0.3">
      <c r="A234" s="58" t="s">
        <v>1369</v>
      </c>
      <c r="B234" s="58" t="s">
        <v>1461</v>
      </c>
      <c r="C234" s="58">
        <v>2004</v>
      </c>
      <c r="D234" s="58" t="s">
        <v>1370</v>
      </c>
      <c r="E234" s="58" t="s">
        <v>1462</v>
      </c>
      <c r="F234" s="59" t="s">
        <v>1372</v>
      </c>
      <c r="G234" s="58" t="s">
        <v>1463</v>
      </c>
      <c r="H234" s="58"/>
      <c r="I234" s="58" t="s">
        <v>1464</v>
      </c>
      <c r="J234" s="58" t="s">
        <v>641</v>
      </c>
      <c r="K234" s="58" t="s">
        <v>654</v>
      </c>
      <c r="L234" s="58" t="s">
        <v>643</v>
      </c>
      <c r="M234" s="64" t="s">
        <v>655</v>
      </c>
      <c r="N234" s="58" t="s">
        <v>1481</v>
      </c>
      <c r="O234" s="58" t="s">
        <v>638</v>
      </c>
      <c r="P234" s="58" t="s">
        <v>1465</v>
      </c>
      <c r="Q234" s="58" t="s">
        <v>710</v>
      </c>
      <c r="R234" s="59">
        <v>36000</v>
      </c>
      <c r="S234" s="59" t="s">
        <v>698</v>
      </c>
      <c r="T234" s="59" t="s">
        <v>1361</v>
      </c>
      <c r="U234" s="59"/>
      <c r="V234" s="59">
        <v>32</v>
      </c>
      <c r="W234" s="58" t="s">
        <v>639</v>
      </c>
      <c r="X234" s="58" t="s">
        <v>1482</v>
      </c>
      <c r="Y234" s="58" t="s">
        <v>1466</v>
      </c>
      <c r="Z234" s="58" t="s">
        <v>1466</v>
      </c>
      <c r="AA234" s="58" t="s">
        <v>1466</v>
      </c>
      <c r="AB234" s="58" t="s">
        <v>1466</v>
      </c>
      <c r="AC234" s="58"/>
      <c r="AD234" s="63"/>
      <c r="AE234" s="34" t="s">
        <v>1502</v>
      </c>
      <c r="AF234" s="34" t="s">
        <v>1502</v>
      </c>
      <c r="AG234" s="34" t="s">
        <v>1502</v>
      </c>
      <c r="AH234" s="13" t="s">
        <v>1502</v>
      </c>
      <c r="AI234" s="19" t="s">
        <v>1504</v>
      </c>
      <c r="AJ234" s="24" t="s">
        <v>1502</v>
      </c>
      <c r="AK234" s="24" t="s">
        <v>1503</v>
      </c>
      <c r="AL234" s="24" t="s">
        <v>1503</v>
      </c>
      <c r="AM234" s="24" t="s">
        <v>1502</v>
      </c>
      <c r="AN234" s="24" t="s">
        <v>1502</v>
      </c>
      <c r="AO234" s="24" t="s">
        <v>1502</v>
      </c>
      <c r="AP234" s="24" t="s">
        <v>1502</v>
      </c>
      <c r="AQ234" s="28">
        <f>COUNTIF(AJ234:AP234,"y")</f>
        <v>0</v>
      </c>
    </row>
    <row r="235" spans="1:51" s="12" customFormat="1" ht="66" x14ac:dyDescent="0.3">
      <c r="A235" s="58" t="s">
        <v>1369</v>
      </c>
      <c r="B235" s="58" t="s">
        <v>1468</v>
      </c>
      <c r="C235" s="58">
        <v>2004</v>
      </c>
      <c r="D235" s="58" t="s">
        <v>1469</v>
      </c>
      <c r="E235" s="58" t="s">
        <v>1470</v>
      </c>
      <c r="F235" s="59" t="s">
        <v>1471</v>
      </c>
      <c r="G235" s="58" t="s">
        <v>842</v>
      </c>
      <c r="H235" s="58"/>
      <c r="I235" s="58" t="s">
        <v>1464</v>
      </c>
      <c r="J235" s="58" t="s">
        <v>641</v>
      </c>
      <c r="K235" s="58" t="s">
        <v>654</v>
      </c>
      <c r="L235" s="58" t="s">
        <v>643</v>
      </c>
      <c r="M235" s="64" t="s">
        <v>655</v>
      </c>
      <c r="N235" s="58" t="s">
        <v>1472</v>
      </c>
      <c r="O235" s="58" t="s">
        <v>638</v>
      </c>
      <c r="P235" s="58"/>
      <c r="Q235" s="58"/>
      <c r="R235" s="59"/>
      <c r="S235" s="59"/>
      <c r="T235" s="59"/>
      <c r="U235" s="59"/>
      <c r="V235" s="59"/>
      <c r="W235" s="58"/>
      <c r="X235" s="58"/>
      <c r="Y235" s="58"/>
      <c r="Z235" s="58"/>
      <c r="AA235" s="58"/>
      <c r="AB235" s="58"/>
      <c r="AC235" s="58"/>
      <c r="AD235" s="63"/>
      <c r="AE235" s="34" t="s">
        <v>1502</v>
      </c>
      <c r="AF235" s="34" t="s">
        <v>1502</v>
      </c>
      <c r="AG235" s="34" t="s">
        <v>1502</v>
      </c>
      <c r="AH235" s="13" t="s">
        <v>1503</v>
      </c>
      <c r="AI235" s="19"/>
      <c r="AJ235" s="24"/>
      <c r="AK235" s="24"/>
      <c r="AL235" s="24"/>
      <c r="AM235" s="24"/>
      <c r="AN235" s="24"/>
      <c r="AO235" s="24"/>
      <c r="AP235" s="24"/>
    </row>
    <row r="236" spans="1:51" s="12" customFormat="1" ht="382.8" x14ac:dyDescent="0.3">
      <c r="A236" s="58" t="s">
        <v>1369</v>
      </c>
      <c r="B236" s="58" t="s">
        <v>1473</v>
      </c>
      <c r="C236" s="58">
        <v>2003</v>
      </c>
      <c r="D236" s="58" t="s">
        <v>1474</v>
      </c>
      <c r="E236" s="58" t="s">
        <v>1475</v>
      </c>
      <c r="F236" s="59" t="s">
        <v>1372</v>
      </c>
      <c r="G236" s="58" t="s">
        <v>842</v>
      </c>
      <c r="H236" s="58"/>
      <c r="I236" s="58" t="s">
        <v>1483</v>
      </c>
      <c r="J236" s="58" t="s">
        <v>641</v>
      </c>
      <c r="K236" s="58" t="s">
        <v>654</v>
      </c>
      <c r="L236" s="58" t="s">
        <v>643</v>
      </c>
      <c r="M236" s="64" t="s">
        <v>655</v>
      </c>
      <c r="N236" s="58" t="s">
        <v>769</v>
      </c>
      <c r="O236" s="58" t="s">
        <v>638</v>
      </c>
      <c r="P236" s="58" t="s">
        <v>1465</v>
      </c>
      <c r="Q236" s="58" t="s">
        <v>1238</v>
      </c>
      <c r="R236" s="59"/>
      <c r="S236" s="59">
        <v>7</v>
      </c>
      <c r="T236" s="59" t="s">
        <v>1485</v>
      </c>
      <c r="U236" s="59" t="s">
        <v>1484</v>
      </c>
      <c r="V236" s="59" t="s">
        <v>1154</v>
      </c>
      <c r="W236" s="58" t="s">
        <v>1486</v>
      </c>
      <c r="X236" s="58" t="s">
        <v>1487</v>
      </c>
      <c r="Y236" s="58"/>
      <c r="Z236" s="58"/>
      <c r="AA236" s="58"/>
      <c r="AB236" s="58"/>
      <c r="AC236" s="58"/>
      <c r="AD236" s="63"/>
      <c r="AE236" s="34" t="s">
        <v>1502</v>
      </c>
      <c r="AF236" s="34" t="s">
        <v>1502</v>
      </c>
      <c r="AG236" s="34" t="s">
        <v>1502</v>
      </c>
      <c r="AH236" s="34" t="s">
        <v>1502</v>
      </c>
      <c r="AI236" s="19" t="s">
        <v>1504</v>
      </c>
      <c r="AJ236" s="24" t="s">
        <v>1502</v>
      </c>
      <c r="AK236" s="26" t="s">
        <v>1503</v>
      </c>
      <c r="AL236" s="24" t="s">
        <v>1502</v>
      </c>
      <c r="AM236" s="24" t="s">
        <v>1502</v>
      </c>
      <c r="AN236" s="24" t="s">
        <v>1502</v>
      </c>
      <c r="AO236" s="24" t="s">
        <v>1502</v>
      </c>
      <c r="AP236" s="24" t="s">
        <v>1503</v>
      </c>
      <c r="AQ236" s="28">
        <f>COUNTIF(AJ236:AP236,"y")</f>
        <v>0</v>
      </c>
      <c r="AY236" s="12" t="s">
        <v>1521</v>
      </c>
    </row>
    <row r="237" spans="1:51" s="12" customFormat="1" x14ac:dyDescent="0.3">
      <c r="A237" s="58"/>
      <c r="B237" s="58"/>
      <c r="C237" s="58"/>
      <c r="D237" s="58"/>
      <c r="E237" s="58"/>
      <c r="F237" s="59"/>
      <c r="G237" s="58"/>
      <c r="H237" s="58"/>
      <c r="I237" s="58"/>
      <c r="J237" s="58"/>
      <c r="K237" s="58"/>
      <c r="L237" s="58"/>
      <c r="M237" s="64"/>
      <c r="N237" s="58"/>
      <c r="O237" s="58"/>
      <c r="P237" s="58"/>
      <c r="Q237" s="58"/>
      <c r="R237" s="59"/>
      <c r="S237" s="59"/>
      <c r="T237" s="59"/>
      <c r="U237" s="59"/>
      <c r="V237" s="59"/>
      <c r="W237" s="58"/>
      <c r="X237" s="58"/>
      <c r="Y237" s="58"/>
      <c r="Z237" s="58"/>
      <c r="AA237" s="58"/>
      <c r="AB237" s="58"/>
      <c r="AC237" s="58"/>
      <c r="AD237" s="63"/>
      <c r="AE237" s="21">
        <f>COUNTIF(AE2:AE236,"y")</f>
        <v>95</v>
      </c>
      <c r="AF237" s="21">
        <f t="shared" ref="AF237:AG237" si="8">COUNTIF(AF2:AF236,"y")</f>
        <v>84</v>
      </c>
      <c r="AG237" s="21">
        <f t="shared" si="8"/>
        <v>164</v>
      </c>
      <c r="AH237" s="21">
        <f>COUNTIF(AH2:AH236,"y")</f>
        <v>43</v>
      </c>
      <c r="AI237" s="19" t="s">
        <v>627</v>
      </c>
      <c r="AJ237" s="21">
        <f t="shared" ref="AJ237:AP237" si="9">COUNTIF(AJ2:AJ236,"y")</f>
        <v>26</v>
      </c>
      <c r="AK237" s="21">
        <f t="shared" si="9"/>
        <v>3</v>
      </c>
      <c r="AL237" s="21">
        <f t="shared" si="9"/>
        <v>17</v>
      </c>
      <c r="AM237" s="21">
        <f t="shared" si="9"/>
        <v>26</v>
      </c>
      <c r="AN237" s="21">
        <f t="shared" si="9"/>
        <v>23</v>
      </c>
      <c r="AO237" s="21">
        <f t="shared" si="9"/>
        <v>19</v>
      </c>
      <c r="AP237" s="21">
        <f t="shared" si="9"/>
        <v>29</v>
      </c>
    </row>
    <row r="238" spans="1:51" x14ac:dyDescent="0.3">
      <c r="A238" s="58"/>
      <c r="B238" s="58"/>
      <c r="C238" s="58"/>
      <c r="D238" s="58"/>
      <c r="E238" s="58"/>
      <c r="F238" s="59"/>
      <c r="G238" s="58"/>
      <c r="H238" s="58"/>
      <c r="I238" s="58"/>
      <c r="J238" s="58"/>
      <c r="K238" s="58"/>
      <c r="L238" s="58"/>
      <c r="M238" s="64"/>
      <c r="N238" s="58"/>
      <c r="O238" s="58"/>
      <c r="P238" s="58"/>
      <c r="Q238" s="58"/>
      <c r="R238" s="59"/>
      <c r="S238" s="59"/>
      <c r="T238" s="59"/>
      <c r="U238" s="59"/>
      <c r="V238" s="59"/>
      <c r="W238" s="58"/>
      <c r="X238" s="58"/>
      <c r="Y238" s="58"/>
      <c r="Z238" s="58"/>
      <c r="AA238" s="58"/>
      <c r="AB238" s="58"/>
      <c r="AC238" s="58"/>
      <c r="AD238" s="63"/>
      <c r="AE238" s="22">
        <f>COUNTIF(AE2:AE236,"n")</f>
        <v>117</v>
      </c>
      <c r="AF238" s="22">
        <f t="shared" ref="AF238:AP238" si="10">COUNTIF(AF2:AF236,"n")</f>
        <v>128</v>
      </c>
      <c r="AG238" s="22">
        <f t="shared" si="10"/>
        <v>48</v>
      </c>
      <c r="AH238" s="22">
        <f t="shared" si="10"/>
        <v>169</v>
      </c>
      <c r="AI238" s="19" t="s">
        <v>745</v>
      </c>
      <c r="AJ238" s="22">
        <f t="shared" si="10"/>
        <v>4</v>
      </c>
      <c r="AK238" s="22">
        <f t="shared" si="10"/>
        <v>27</v>
      </c>
      <c r="AL238" s="22">
        <f t="shared" si="10"/>
        <v>13</v>
      </c>
      <c r="AM238" s="22">
        <f t="shared" si="10"/>
        <v>4</v>
      </c>
      <c r="AN238" s="22">
        <f t="shared" si="10"/>
        <v>7</v>
      </c>
      <c r="AO238" s="22">
        <f t="shared" si="10"/>
        <v>11</v>
      </c>
      <c r="AP238" s="22">
        <f t="shared" si="10"/>
        <v>1</v>
      </c>
    </row>
    <row r="239" spans="1:51" ht="13.8" thickBot="1" x14ac:dyDescent="0.35">
      <c r="A239" s="58"/>
      <c r="B239" s="58"/>
      <c r="C239" s="58"/>
      <c r="D239" s="58"/>
      <c r="E239" s="58"/>
      <c r="F239" s="59"/>
      <c r="G239" s="58"/>
      <c r="H239" s="58"/>
      <c r="I239" s="58"/>
      <c r="J239" s="58"/>
      <c r="K239" s="58"/>
      <c r="L239" s="58"/>
      <c r="M239" s="64"/>
      <c r="N239" s="58"/>
      <c r="O239" s="58"/>
      <c r="P239" s="58"/>
      <c r="Q239" s="58"/>
      <c r="R239" s="59"/>
      <c r="S239" s="59"/>
      <c r="T239" s="59"/>
      <c r="U239" s="59"/>
      <c r="V239" s="59"/>
      <c r="W239" s="58"/>
      <c r="X239" s="58"/>
      <c r="Y239" s="58"/>
      <c r="Z239" s="58"/>
      <c r="AA239" s="58"/>
      <c r="AB239" s="58"/>
      <c r="AC239" s="58"/>
      <c r="AD239" s="63"/>
      <c r="AE239" s="3">
        <f>SUM(AE237:AE238)</f>
        <v>212</v>
      </c>
      <c r="AF239" s="3">
        <f>SUM(AF237:AF238)</f>
        <v>212</v>
      </c>
      <c r="AG239" s="3">
        <f>SUM(AG237:AG238)</f>
        <v>212</v>
      </c>
      <c r="AH239" s="3">
        <f>SUM(AH237:AH238)</f>
        <v>212</v>
      </c>
      <c r="AI239" s="18" t="s">
        <v>1460</v>
      </c>
      <c r="AJ239" s="3">
        <f t="shared" ref="AJ239:AP239" si="11">SUM(AJ237:AJ238)</f>
        <v>30</v>
      </c>
      <c r="AK239" s="3">
        <f t="shared" si="11"/>
        <v>30</v>
      </c>
      <c r="AL239" s="3">
        <f t="shared" si="11"/>
        <v>30</v>
      </c>
      <c r="AM239" s="3">
        <f t="shared" si="11"/>
        <v>30</v>
      </c>
      <c r="AN239" s="3">
        <f t="shared" si="11"/>
        <v>30</v>
      </c>
      <c r="AO239" s="3">
        <f t="shared" si="11"/>
        <v>30</v>
      </c>
      <c r="AP239" s="3">
        <f t="shared" si="11"/>
        <v>30</v>
      </c>
    </row>
    <row r="240" spans="1:51" ht="16.2" thickBot="1" x14ac:dyDescent="0.35">
      <c r="A240" s="58"/>
      <c r="B240" s="58"/>
      <c r="C240" s="58"/>
      <c r="D240" s="58"/>
      <c r="E240" s="58"/>
      <c r="F240" s="59"/>
      <c r="G240" s="58"/>
      <c r="H240" s="58"/>
      <c r="I240" s="58"/>
      <c r="J240" s="58"/>
      <c r="K240" s="58"/>
      <c r="L240" s="58"/>
      <c r="M240" s="64"/>
      <c r="N240" s="58"/>
      <c r="O240" s="58"/>
      <c r="P240" s="58"/>
      <c r="Q240" s="58"/>
      <c r="R240" s="59"/>
      <c r="S240" s="59"/>
      <c r="T240" s="59"/>
      <c r="U240" s="59"/>
      <c r="V240" s="59"/>
      <c r="W240" s="58"/>
      <c r="X240" s="58"/>
      <c r="Y240" s="58"/>
      <c r="Z240" s="58"/>
      <c r="AA240" s="58"/>
      <c r="AB240" s="58"/>
      <c r="AC240" s="58"/>
      <c r="AD240" s="63"/>
      <c r="AH240" s="17"/>
      <c r="AI240" s="23">
        <f>COUNTIF(AI2:AI236,"x")</f>
        <v>30</v>
      </c>
      <c r="AJ240" s="27"/>
    </row>
    <row r="241" spans="13:43" ht="52.8" x14ac:dyDescent="0.3">
      <c r="AG241" s="36" t="s">
        <v>1515</v>
      </c>
      <c r="AH241" s="36">
        <v>1</v>
      </c>
      <c r="AI241" s="35">
        <f>COUNTIF(AI2:AI232,1)</f>
        <v>92</v>
      </c>
      <c r="AO241" s="24" t="s">
        <v>1515</v>
      </c>
      <c r="AP241" s="24">
        <v>1</v>
      </c>
      <c r="AQ241" s="4">
        <f>COUNTIF(AQ1:AQ236,1)</f>
        <v>1</v>
      </c>
    </row>
    <row r="242" spans="13:43" x14ac:dyDescent="0.3">
      <c r="M242" s="6">
        <f>COUNTIF(M2:M232,"*Ostrinia*")</f>
        <v>32</v>
      </c>
      <c r="AG242" s="36"/>
      <c r="AH242" s="36">
        <v>2</v>
      </c>
      <c r="AI242" s="37">
        <f>COUNTIF(AI2:AI232,2)</f>
        <v>12</v>
      </c>
      <c r="AP242" s="24">
        <v>2</v>
      </c>
      <c r="AQ242" s="31">
        <f>COUNTIF(AQ2:AQ237,2)</f>
        <v>2</v>
      </c>
    </row>
    <row r="243" spans="13:43" x14ac:dyDescent="0.3">
      <c r="M243" s="41">
        <f>COUNTIF(M2:M232,"*Sesamia*")</f>
        <v>6</v>
      </c>
      <c r="AG243" s="36"/>
      <c r="AH243" s="36">
        <v>3</v>
      </c>
      <c r="AI243" s="35">
        <f>COUNTIF(AI2:AI232,3)</f>
        <v>50</v>
      </c>
      <c r="AP243" s="24">
        <v>3</v>
      </c>
      <c r="AQ243" s="31">
        <f>COUNTIF(AQ3:AQ238,3)</f>
        <v>1</v>
      </c>
    </row>
    <row r="244" spans="13:43" x14ac:dyDescent="0.3">
      <c r="M244" s="41">
        <f>COUNTIF(M2:M232,"*Diabrotica*")</f>
        <v>6</v>
      </c>
      <c r="AG244" s="36"/>
      <c r="AH244" s="36">
        <v>0</v>
      </c>
      <c r="AI244" s="35">
        <f>COUNTIF(AI2:AI232,0)</f>
        <v>28</v>
      </c>
      <c r="AP244" s="24">
        <v>4</v>
      </c>
      <c r="AQ244" s="31">
        <f>COUNTIF(AQ4:AQ239,4)</f>
        <v>5</v>
      </c>
    </row>
    <row r="245" spans="13:43" x14ac:dyDescent="0.3">
      <c r="M245" s="41">
        <f>COUNTIF(M2:M232,"*Helicoverpa*")</f>
        <v>57</v>
      </c>
      <c r="AI245" s="3">
        <f>SUM(AI241:AI244)</f>
        <v>182</v>
      </c>
      <c r="AP245" s="24">
        <v>5</v>
      </c>
      <c r="AQ245" s="31">
        <f>COUNTIF(AQ5:AQ240,5)</f>
        <v>13</v>
      </c>
    </row>
    <row r="246" spans="13:43" x14ac:dyDescent="0.3">
      <c r="AP246" s="24">
        <v>6</v>
      </c>
      <c r="AQ246" s="31">
        <f>COUNTIF(AQ6:AQ241,6)</f>
        <v>8</v>
      </c>
    </row>
    <row r="247" spans="13:43" x14ac:dyDescent="0.3">
      <c r="AP247" s="24">
        <v>7</v>
      </c>
      <c r="AQ247" s="31">
        <f>COUNTIF(AQ7:AQ242,7)</f>
        <v>0</v>
      </c>
    </row>
    <row r="248" spans="13:43" x14ac:dyDescent="0.3">
      <c r="AQ248" s="31"/>
    </row>
    <row r="249" spans="13:43" x14ac:dyDescent="0.3">
      <c r="AQ249" s="4">
        <f>SUM(AQ241:AQ247)</f>
        <v>30</v>
      </c>
    </row>
  </sheetData>
  <mergeCells count="473">
    <mergeCell ref="AJ72:AJ73"/>
    <mergeCell ref="AK72:AK73"/>
    <mergeCell ref="AL72:AL73"/>
    <mergeCell ref="AM72:AM73"/>
    <mergeCell ref="AN72:AN73"/>
    <mergeCell ref="AO72:AO73"/>
    <mergeCell ref="AP72:AP73"/>
    <mergeCell ref="AQ72:AQ73"/>
    <mergeCell ref="AE54:AE55"/>
    <mergeCell ref="AF54:AF55"/>
    <mergeCell ref="AH54:AH55"/>
    <mergeCell ref="AE58:AE60"/>
    <mergeCell ref="AF58:AF60"/>
    <mergeCell ref="AH58:AH60"/>
    <mergeCell ref="AE78:AE79"/>
    <mergeCell ref="AF78:AF79"/>
    <mergeCell ref="AH78:AH79"/>
    <mergeCell ref="C54:C55"/>
    <mergeCell ref="B54:B55"/>
    <mergeCell ref="A54:A55"/>
    <mergeCell ref="F179:H179"/>
    <mergeCell ref="F180:H180"/>
    <mergeCell ref="F181:H181"/>
    <mergeCell ref="E54:E55"/>
    <mergeCell ref="D54:D55"/>
    <mergeCell ref="I72:I73"/>
    <mergeCell ref="J72:J73"/>
    <mergeCell ref="W54:W55"/>
    <mergeCell ref="V54:V55"/>
    <mergeCell ref="U54:U55"/>
    <mergeCell ref="T54:T55"/>
    <mergeCell ref="S54:S55"/>
    <mergeCell ref="R54:R55"/>
    <mergeCell ref="Q54:Q55"/>
    <mergeCell ref="P54:P55"/>
    <mergeCell ref="O54:O55"/>
    <mergeCell ref="I58:I60"/>
    <mergeCell ref="U151:U154"/>
    <mergeCell ref="F103:H103"/>
    <mergeCell ref="F104:H104"/>
    <mergeCell ref="F107:H107"/>
    <mergeCell ref="F115:H115"/>
    <mergeCell ref="A78:A79"/>
    <mergeCell ref="B78:B79"/>
    <mergeCell ref="C78:C79"/>
    <mergeCell ref="D78:D79"/>
    <mergeCell ref="D72:D73"/>
    <mergeCell ref="E72:E73"/>
    <mergeCell ref="F72:F73"/>
    <mergeCell ref="H72:H73"/>
    <mergeCell ref="E78:E79"/>
    <mergeCell ref="F78:F79"/>
    <mergeCell ref="G78:G79"/>
    <mergeCell ref="F98:F100"/>
    <mergeCell ref="G98:G100"/>
    <mergeCell ref="H98:H100"/>
    <mergeCell ref="F91:H91"/>
    <mergeCell ref="F92:H92"/>
    <mergeCell ref="F93:H93"/>
    <mergeCell ref="B58:B60"/>
    <mergeCell ref="C58:C60"/>
    <mergeCell ref="D58:D60"/>
    <mergeCell ref="E58:E60"/>
    <mergeCell ref="A58:A60"/>
    <mergeCell ref="F61:H61"/>
    <mergeCell ref="A72:A73"/>
    <mergeCell ref="B72:B73"/>
    <mergeCell ref="C72:C73"/>
    <mergeCell ref="H58:H60"/>
    <mergeCell ref="F71:H71"/>
    <mergeCell ref="V151:V154"/>
    <mergeCell ref="W151:W154"/>
    <mergeCell ref="M151:M154"/>
    <mergeCell ref="N151:N154"/>
    <mergeCell ref="O151:O154"/>
    <mergeCell ref="P151:P154"/>
    <mergeCell ref="Q151:Q154"/>
    <mergeCell ref="R151:R154"/>
    <mergeCell ref="S151:S154"/>
    <mergeCell ref="T151:T154"/>
    <mergeCell ref="I151:I154"/>
    <mergeCell ref="J151:J154"/>
    <mergeCell ref="K151:K154"/>
    <mergeCell ref="L151:L154"/>
    <mergeCell ref="F122:H122"/>
    <mergeCell ref="F123:H123"/>
    <mergeCell ref="F124:H124"/>
    <mergeCell ref="F125:H125"/>
    <mergeCell ref="F126:H126"/>
    <mergeCell ref="F138:H138"/>
    <mergeCell ref="F139:H139"/>
    <mergeCell ref="F142:H142"/>
    <mergeCell ref="F144:H144"/>
    <mergeCell ref="F143:H143"/>
    <mergeCell ref="F188:H188"/>
    <mergeCell ref="F155:H155"/>
    <mergeCell ref="F156:H156"/>
    <mergeCell ref="F157:H157"/>
    <mergeCell ref="F158:H158"/>
    <mergeCell ref="F161:H161"/>
    <mergeCell ref="F162:H162"/>
    <mergeCell ref="F163:H163"/>
    <mergeCell ref="F166:H166"/>
    <mergeCell ref="F167:H167"/>
    <mergeCell ref="F168:H168"/>
    <mergeCell ref="F177:H177"/>
    <mergeCell ref="F176:H176"/>
    <mergeCell ref="F178:H178"/>
    <mergeCell ref="F169:H169"/>
    <mergeCell ref="F170:H170"/>
    <mergeCell ref="F172:H172"/>
    <mergeCell ref="F174:H174"/>
    <mergeCell ref="F175:H175"/>
    <mergeCell ref="F186:H186"/>
    <mergeCell ref="W116:W117"/>
    <mergeCell ref="S116:S117"/>
    <mergeCell ref="Q116:Q117"/>
    <mergeCell ref="P116:P117"/>
    <mergeCell ref="O116:O117"/>
    <mergeCell ref="N116:N117"/>
    <mergeCell ref="M116:M117"/>
    <mergeCell ref="L116:L117"/>
    <mergeCell ref="K116:K117"/>
    <mergeCell ref="J116:J117"/>
    <mergeCell ref="I116:I117"/>
    <mergeCell ref="H116:H117"/>
    <mergeCell ref="G116:G117"/>
    <mergeCell ref="F116:F117"/>
    <mergeCell ref="A85:A87"/>
    <mergeCell ref="B85:B87"/>
    <mergeCell ref="C85:C87"/>
    <mergeCell ref="D85:D87"/>
    <mergeCell ref="E85:E87"/>
    <mergeCell ref="G85:G87"/>
    <mergeCell ref="F85:F87"/>
    <mergeCell ref="H85:H87"/>
    <mergeCell ref="I85:I87"/>
    <mergeCell ref="F94:H94"/>
    <mergeCell ref="F95:H95"/>
    <mergeCell ref="F102:H102"/>
    <mergeCell ref="J85:J87"/>
    <mergeCell ref="F111:H111"/>
    <mergeCell ref="I98:I100"/>
    <mergeCell ref="J98:J100"/>
    <mergeCell ref="A98:A100"/>
    <mergeCell ref="B98:B100"/>
    <mergeCell ref="C98:C100"/>
    <mergeCell ref="I78:I79"/>
    <mergeCell ref="H78:H79"/>
    <mergeCell ref="F80:H80"/>
    <mergeCell ref="F82:H82"/>
    <mergeCell ref="K85:K87"/>
    <mergeCell ref="L85:L87"/>
    <mergeCell ref="O85:O87"/>
    <mergeCell ref="K72:K73"/>
    <mergeCell ref="L72:L73"/>
    <mergeCell ref="M72:M73"/>
    <mergeCell ref="P85:P87"/>
    <mergeCell ref="Q85:Q87"/>
    <mergeCell ref="W85:W87"/>
    <mergeCell ref="R85:R87"/>
    <mergeCell ref="S85:S87"/>
    <mergeCell ref="T85:T87"/>
    <mergeCell ref="U85:U87"/>
    <mergeCell ref="V85:V87"/>
    <mergeCell ref="M85:M87"/>
    <mergeCell ref="N85:N87"/>
    <mergeCell ref="W72:W73"/>
    <mergeCell ref="P72:P73"/>
    <mergeCell ref="O72:O73"/>
    <mergeCell ref="Q72:Q73"/>
    <mergeCell ref="F74:H74"/>
    <mergeCell ref="F47:H47"/>
    <mergeCell ref="F48:H48"/>
    <mergeCell ref="F50:H50"/>
    <mergeCell ref="F51:H51"/>
    <mergeCell ref="F52:H52"/>
    <mergeCell ref="F63:H63"/>
    <mergeCell ref="I54:I55"/>
    <mergeCell ref="K27:K28"/>
    <mergeCell ref="AB27:AB28"/>
    <mergeCell ref="AC27:AC28"/>
    <mergeCell ref="P27:P28"/>
    <mergeCell ref="Q27:Q28"/>
    <mergeCell ref="R27:R28"/>
    <mergeCell ref="S27:S28"/>
    <mergeCell ref="T27:T28"/>
    <mergeCell ref="J54:J55"/>
    <mergeCell ref="L27:L28"/>
    <mergeCell ref="M27:M28"/>
    <mergeCell ref="N27:N28"/>
    <mergeCell ref="O27:O28"/>
    <mergeCell ref="N54:N55"/>
    <mergeCell ref="A151:A154"/>
    <mergeCell ref="B151:B154"/>
    <mergeCell ref="C151:C154"/>
    <mergeCell ref="D151:D154"/>
    <mergeCell ref="E151:E154"/>
    <mergeCell ref="F151:F154"/>
    <mergeCell ref="D116:D117"/>
    <mergeCell ref="C116:C117"/>
    <mergeCell ref="B116:B117"/>
    <mergeCell ref="A116:A117"/>
    <mergeCell ref="F119:H119"/>
    <mergeCell ref="F120:H120"/>
    <mergeCell ref="F121:H121"/>
    <mergeCell ref="F128:H128"/>
    <mergeCell ref="G151:G154"/>
    <mergeCell ref="H151:H154"/>
    <mergeCell ref="F145:H145"/>
    <mergeCell ref="F147:H147"/>
    <mergeCell ref="F149:H149"/>
    <mergeCell ref="F150:H150"/>
    <mergeCell ref="E116:E117"/>
    <mergeCell ref="F133:H133"/>
    <mergeCell ref="F135:H135"/>
    <mergeCell ref="F136:H136"/>
    <mergeCell ref="A27:A28"/>
    <mergeCell ref="B27:B28"/>
    <mergeCell ref="C27:C28"/>
    <mergeCell ref="D27:D28"/>
    <mergeCell ref="E27:E28"/>
    <mergeCell ref="AA18:AA19"/>
    <mergeCell ref="L18:L19"/>
    <mergeCell ref="M18:M19"/>
    <mergeCell ref="N18:N19"/>
    <mergeCell ref="O18:O19"/>
    <mergeCell ref="P18:P19"/>
    <mergeCell ref="Q18:Q19"/>
    <mergeCell ref="J18:J19"/>
    <mergeCell ref="K18:K19"/>
    <mergeCell ref="R18:R19"/>
    <mergeCell ref="S18:S19"/>
    <mergeCell ref="T18:T19"/>
    <mergeCell ref="U18:U19"/>
    <mergeCell ref="V18:V19"/>
    <mergeCell ref="W18:W19"/>
    <mergeCell ref="X18:X19"/>
    <mergeCell ref="Z27:Z28"/>
    <mergeCell ref="AA27:AA28"/>
    <mergeCell ref="A18:A19"/>
    <mergeCell ref="B18:B19"/>
    <mergeCell ref="C18:C19"/>
    <mergeCell ref="D18:D19"/>
    <mergeCell ref="E18:E19"/>
    <mergeCell ref="G21:I21"/>
    <mergeCell ref="F22:H22"/>
    <mergeCell ref="F18:F19"/>
    <mergeCell ref="H18:H19"/>
    <mergeCell ref="R98:R100"/>
    <mergeCell ref="L98:L100"/>
    <mergeCell ref="M98:M100"/>
    <mergeCell ref="N98:N100"/>
    <mergeCell ref="O98:O100"/>
    <mergeCell ref="P98:P100"/>
    <mergeCell ref="Q98:Q100"/>
    <mergeCell ref="I27:I28"/>
    <mergeCell ref="J27:J28"/>
    <mergeCell ref="H54:H55"/>
    <mergeCell ref="G54:G55"/>
    <mergeCell ref="F54:F55"/>
    <mergeCell ref="F58:F60"/>
    <mergeCell ref="G58:G60"/>
    <mergeCell ref="D98:D100"/>
    <mergeCell ref="E98:E100"/>
    <mergeCell ref="S98:S100"/>
    <mergeCell ref="T98:T100"/>
    <mergeCell ref="U98:U100"/>
    <mergeCell ref="V98:V100"/>
    <mergeCell ref="W98:W100"/>
    <mergeCell ref="A222:A224"/>
    <mergeCell ref="B222:B224"/>
    <mergeCell ref="C222:C224"/>
    <mergeCell ref="D222:D224"/>
    <mergeCell ref="E222:E224"/>
    <mergeCell ref="F222:F224"/>
    <mergeCell ref="I222:I224"/>
    <mergeCell ref="J222:J224"/>
    <mergeCell ref="K222:K224"/>
    <mergeCell ref="L222:L224"/>
    <mergeCell ref="M222:M224"/>
    <mergeCell ref="N222:N224"/>
    <mergeCell ref="O222:O224"/>
    <mergeCell ref="P222:P224"/>
    <mergeCell ref="Q222:Q224"/>
    <mergeCell ref="T222:T224"/>
    <mergeCell ref="U222:U224"/>
    <mergeCell ref="V222:V224"/>
    <mergeCell ref="K98:K100"/>
    <mergeCell ref="F10:H10"/>
    <mergeCell ref="F11:H11"/>
    <mergeCell ref="F25:H25"/>
    <mergeCell ref="F12:H12"/>
    <mergeCell ref="F13:H13"/>
    <mergeCell ref="G16:I16"/>
    <mergeCell ref="G17:I17"/>
    <mergeCell ref="G18:G19"/>
    <mergeCell ref="I18:I19"/>
    <mergeCell ref="F14:H14"/>
    <mergeCell ref="G27:G28"/>
    <mergeCell ref="H27:H28"/>
    <mergeCell ref="F32:H32"/>
    <mergeCell ref="F39:H39"/>
    <mergeCell ref="F41:H41"/>
    <mergeCell ref="F43:H43"/>
    <mergeCell ref="F44:H44"/>
    <mergeCell ref="F29:H29"/>
    <mergeCell ref="F81:H81"/>
    <mergeCell ref="F64:H64"/>
    <mergeCell ref="F67:H67"/>
    <mergeCell ref="F68:H68"/>
    <mergeCell ref="F69:H69"/>
    <mergeCell ref="F75:H75"/>
    <mergeCell ref="F76:H76"/>
    <mergeCell ref="F77:H77"/>
    <mergeCell ref="F27:F28"/>
    <mergeCell ref="F70:H70"/>
    <mergeCell ref="AF18:AF19"/>
    <mergeCell ref="AF27:AF28"/>
    <mergeCell ref="AF72:AF73"/>
    <mergeCell ref="AF85:AF87"/>
    <mergeCell ref="AF98:AF100"/>
    <mergeCell ref="AF116:AF117"/>
    <mergeCell ref="AF151:AF154"/>
    <mergeCell ref="AF222:AF224"/>
    <mergeCell ref="AF225:AF227"/>
    <mergeCell ref="U225:U227"/>
    <mergeCell ref="V225:V227"/>
    <mergeCell ref="W225:W227"/>
    <mergeCell ref="AE18:AE19"/>
    <mergeCell ref="AE27:AE28"/>
    <mergeCell ref="AE72:AE73"/>
    <mergeCell ref="AE85:AE87"/>
    <mergeCell ref="AE98:AE100"/>
    <mergeCell ref="AE116:AE117"/>
    <mergeCell ref="AE151:AE154"/>
    <mergeCell ref="AE222:AE224"/>
    <mergeCell ref="AE225:AE227"/>
    <mergeCell ref="W222:W224"/>
    <mergeCell ref="AD27:AD28"/>
    <mergeCell ref="U27:U28"/>
    <mergeCell ref="V27:V28"/>
    <mergeCell ref="W27:W28"/>
    <mergeCell ref="X27:X28"/>
    <mergeCell ref="Y27:Y28"/>
    <mergeCell ref="AC18:AC19"/>
    <mergeCell ref="AD18:AD19"/>
    <mergeCell ref="Y18:Y19"/>
    <mergeCell ref="AB18:AB19"/>
    <mergeCell ref="Z18:Z19"/>
    <mergeCell ref="L225:L227"/>
    <mergeCell ref="M225:M227"/>
    <mergeCell ref="N225:N227"/>
    <mergeCell ref="O225:O227"/>
    <mergeCell ref="P225:P227"/>
    <mergeCell ref="Q225:Q227"/>
    <mergeCell ref="R225:R227"/>
    <mergeCell ref="S225:S227"/>
    <mergeCell ref="T225:T227"/>
    <mergeCell ref="A225:A227"/>
    <mergeCell ref="B225:B227"/>
    <mergeCell ref="C225:C227"/>
    <mergeCell ref="D225:D227"/>
    <mergeCell ref="E225:E227"/>
    <mergeCell ref="F225:F227"/>
    <mergeCell ref="I225:I227"/>
    <mergeCell ref="J225:J227"/>
    <mergeCell ref="K225:K227"/>
    <mergeCell ref="AH225:AH227"/>
    <mergeCell ref="AH222:AH224"/>
    <mergeCell ref="AH151:AH154"/>
    <mergeCell ref="AH116:AH117"/>
    <mergeCell ref="AH98:AH100"/>
    <mergeCell ref="AH85:AH87"/>
    <mergeCell ref="AH72:AH73"/>
    <mergeCell ref="AH27:AH28"/>
    <mergeCell ref="AH18:AH19"/>
    <mergeCell ref="AG116:AG117"/>
    <mergeCell ref="AG151:AG154"/>
    <mergeCell ref="AG222:AG224"/>
    <mergeCell ref="AG225:AG227"/>
    <mergeCell ref="AG18:AG19"/>
    <mergeCell ref="AG27:AG28"/>
    <mergeCell ref="AG54:AG55"/>
    <mergeCell ref="AG58:AG60"/>
    <mergeCell ref="AG72:AG73"/>
    <mergeCell ref="AG78:AG79"/>
    <mergeCell ref="AG85:AG87"/>
    <mergeCell ref="AG98:AG100"/>
    <mergeCell ref="AN225:AN227"/>
    <mergeCell ref="AO225:AO227"/>
    <mergeCell ref="AN27:AN28"/>
    <mergeCell ref="AO27:AO28"/>
    <mergeCell ref="AP27:AP28"/>
    <mergeCell ref="AI18:AI19"/>
    <mergeCell ref="AI225:AI227"/>
    <mergeCell ref="AI222:AI224"/>
    <mergeCell ref="AI151:AI154"/>
    <mergeCell ref="AI116:AI117"/>
    <mergeCell ref="AI98:AI100"/>
    <mergeCell ref="AI85:AI87"/>
    <mergeCell ref="AI78:AI79"/>
    <mergeCell ref="AI72:AI73"/>
    <mergeCell ref="AI58:AI60"/>
    <mergeCell ref="AI54:AI55"/>
    <mergeCell ref="AI27:AI28"/>
    <mergeCell ref="AP151:AP154"/>
    <mergeCell ref="AM151:AM154"/>
    <mergeCell ref="AM222:AM224"/>
    <mergeCell ref="AP222:AP224"/>
    <mergeCell ref="AP225:AP227"/>
    <mergeCell ref="AN18:AN19"/>
    <mergeCell ref="AO18:AO19"/>
    <mergeCell ref="AN151:AN154"/>
    <mergeCell ref="AO151:AO154"/>
    <mergeCell ref="AM18:AM19"/>
    <mergeCell ref="AP18:AP19"/>
    <mergeCell ref="AM27:AM28"/>
    <mergeCell ref="AM54:AM55"/>
    <mergeCell ref="AP54:AP55"/>
    <mergeCell ref="AP98:AP100"/>
    <mergeCell ref="AN222:AN224"/>
    <mergeCell ref="AO222:AO224"/>
    <mergeCell ref="AN54:AN55"/>
    <mergeCell ref="AO54:AO55"/>
    <mergeCell ref="AN85:AN87"/>
    <mergeCell ref="AO85:AO87"/>
    <mergeCell ref="AN98:AN100"/>
    <mergeCell ref="AO98:AO100"/>
    <mergeCell ref="AN116:AN117"/>
    <mergeCell ref="AO116:AO117"/>
    <mergeCell ref="AP116:AP117"/>
    <mergeCell ref="AP85:AP87"/>
    <mergeCell ref="AL18:AL19"/>
    <mergeCell ref="AK18:AK19"/>
    <mergeCell ref="AJ18:AJ19"/>
    <mergeCell ref="AL27:AL28"/>
    <mergeCell ref="AK27:AK28"/>
    <mergeCell ref="AJ27:AJ28"/>
    <mergeCell ref="AJ54:AJ55"/>
    <mergeCell ref="AK54:AK55"/>
    <mergeCell ref="AL54:AL55"/>
    <mergeCell ref="AL222:AL224"/>
    <mergeCell ref="AK222:AK224"/>
    <mergeCell ref="AJ222:AJ224"/>
    <mergeCell ref="AL225:AL227"/>
    <mergeCell ref="AK225:AK227"/>
    <mergeCell ref="AJ225:AJ227"/>
    <mergeCell ref="AM85:AM87"/>
    <mergeCell ref="AL85:AL87"/>
    <mergeCell ref="AK85:AK87"/>
    <mergeCell ref="AJ85:AJ87"/>
    <mergeCell ref="AM225:AM227"/>
    <mergeCell ref="AM98:AM100"/>
    <mergeCell ref="AJ116:AJ117"/>
    <mergeCell ref="AK116:AK117"/>
    <mergeCell ref="AL116:AL117"/>
    <mergeCell ref="AM116:AM117"/>
    <mergeCell ref="AL98:AL100"/>
    <mergeCell ref="AK98:AK100"/>
    <mergeCell ref="AJ98:AJ100"/>
    <mergeCell ref="AL151:AL154"/>
    <mergeCell ref="AK151:AK154"/>
    <mergeCell ref="AJ151:AJ154"/>
    <mergeCell ref="AQ225:AQ227"/>
    <mergeCell ref="AQ222:AQ224"/>
    <mergeCell ref="AQ18:AQ19"/>
    <mergeCell ref="AQ54:AQ55"/>
    <mergeCell ref="AQ98:AQ100"/>
    <mergeCell ref="AQ85:AQ87"/>
    <mergeCell ref="AQ27:AQ28"/>
    <mergeCell ref="AQ116:AQ117"/>
    <mergeCell ref="AQ151:AQ154"/>
  </mergeCells>
  <conditionalFormatting sqref="L9">
    <cfRule type="cellIs" dxfId="218" priority="260" operator="equal">
      <formula>"Helicoverpa armigera"</formula>
    </cfRule>
  </conditionalFormatting>
  <conditionalFormatting sqref="M1:M71 M101:M112 M155:M215 M74:M98 M114:M152 M217:M224 M238:M1048576">
    <cfRule type="cellIs" dxfId="217" priority="255" operator="equal">
      <formula>"Diabrotica virgifera virgifera"</formula>
    </cfRule>
    <cfRule type="cellIs" dxfId="216" priority="256" operator="equal">
      <formula>"Diabrotica virgifera"</formula>
    </cfRule>
    <cfRule type="cellIs" dxfId="215" priority="257" operator="equal">
      <formula>"Sesamia nonagrioides"</formula>
    </cfRule>
    <cfRule type="cellIs" dxfId="214" priority="258" operator="equal">
      <formula>"Ostrinia nubilalis"</formula>
    </cfRule>
    <cfRule type="cellIs" dxfId="213" priority="259" operator="equal">
      <formula>"Helicoverpa armigera"</formula>
    </cfRule>
  </conditionalFormatting>
  <conditionalFormatting sqref="I1:I72 I101:I152 I74:I98 I238:I1048576 I155:I224">
    <cfRule type="containsText" dxfId="212" priority="254" operator="containsText" text="Cry1Ac">
      <formula>NOT(ISERROR(SEARCH("Cry1Ac",I1)))</formula>
    </cfRule>
  </conditionalFormatting>
  <conditionalFormatting sqref="M72">
    <cfRule type="cellIs" dxfId="211" priority="249" operator="equal">
      <formula>"Diabrotica virgifera virgifera"</formula>
    </cfRule>
    <cfRule type="cellIs" dxfId="210" priority="250" operator="equal">
      <formula>"Diabrotica virgifera"</formula>
    </cfRule>
    <cfRule type="cellIs" dxfId="209" priority="251" operator="equal">
      <formula>"Sesamia nonagrioides"</formula>
    </cfRule>
    <cfRule type="cellIs" dxfId="208" priority="252" operator="equal">
      <formula>"Ostrinia nubilalis"</formula>
    </cfRule>
    <cfRule type="cellIs" dxfId="207" priority="253" operator="equal">
      <formula>"Helicoverpa armigera"</formula>
    </cfRule>
  </conditionalFormatting>
  <conditionalFormatting sqref="M113">
    <cfRule type="cellIs" dxfId="206" priority="244" operator="equal">
      <formula>"Diabrotica virgifera virgifera"</formula>
    </cfRule>
    <cfRule type="cellIs" dxfId="205" priority="245" operator="equal">
      <formula>"Diabrotica virgifera"</formula>
    </cfRule>
    <cfRule type="cellIs" dxfId="204" priority="246" operator="equal">
      <formula>"Sesamia nonagrioides"</formula>
    </cfRule>
    <cfRule type="cellIs" dxfId="203" priority="247" operator="equal">
      <formula>"Ostrinia nubilalis"</formula>
    </cfRule>
    <cfRule type="cellIs" dxfId="202" priority="248" operator="equal">
      <formula>"Helicoverpa armigera"</formula>
    </cfRule>
  </conditionalFormatting>
  <conditionalFormatting sqref="M216">
    <cfRule type="cellIs" dxfId="201" priority="239" operator="equal">
      <formula>"Diabrotica virgifera virgifera"</formula>
    </cfRule>
    <cfRule type="cellIs" dxfId="200" priority="240" operator="equal">
      <formula>"Diabrotica virgifera"</formula>
    </cfRule>
    <cfRule type="cellIs" dxfId="199" priority="241" operator="equal">
      <formula>"Sesamia nonagrioides"</formula>
    </cfRule>
    <cfRule type="cellIs" dxfId="198" priority="242" operator="equal">
      <formula>"Ostrinia nubilalis"</formula>
    </cfRule>
    <cfRule type="cellIs" dxfId="197" priority="243" operator="equal">
      <formula>"Helicoverpa armigera"</formula>
    </cfRule>
  </conditionalFormatting>
  <conditionalFormatting sqref="M225:M233">
    <cfRule type="cellIs" dxfId="196" priority="229" operator="equal">
      <formula>"Diabrotica virgifera virgifera"</formula>
    </cfRule>
    <cfRule type="cellIs" dxfId="195" priority="230" operator="equal">
      <formula>"Diabrotica virgifera"</formula>
    </cfRule>
    <cfRule type="cellIs" dxfId="194" priority="231" operator="equal">
      <formula>"Sesamia nonagrioides"</formula>
    </cfRule>
    <cfRule type="cellIs" dxfId="193" priority="232" operator="equal">
      <formula>"Ostrinia nubilalis"</formula>
    </cfRule>
    <cfRule type="cellIs" dxfId="192" priority="233" operator="equal">
      <formula>"Helicoverpa armigera"</formula>
    </cfRule>
  </conditionalFormatting>
  <conditionalFormatting sqref="I225:I233">
    <cfRule type="containsText" dxfId="191" priority="228" operator="containsText" text="Cry1Ac">
      <formula>NOT(ISERROR(SEARCH("Cry1Ac",I225)))</formula>
    </cfRule>
  </conditionalFormatting>
  <conditionalFormatting sqref="AE1:AE18 AE20:AE27 AE29:AE54 AE74:AE78 AE88:AE98 AE101:AE116 AE118:AE151 AE155:AE222 AE225 AE228:AE232 AE56:AE58 AE61:AE72 AE80:AE85 AE239:AE1048576">
    <cfRule type="cellIs" dxfId="190" priority="226" operator="equal">
      <formula>"n"</formula>
    </cfRule>
    <cfRule type="cellIs" dxfId="189" priority="227" operator="equal">
      <formula>"y"</formula>
    </cfRule>
  </conditionalFormatting>
  <conditionalFormatting sqref="AF2:AF18 AF20:AF27 AF29:AF54 AF118:AF151 AF228:AF232 AF225 AF155:AF222 AF101:AF116 AF88:AF98 AF74:AF78 AF56:AF58 AF61:AF72 AF80:AF85 AF239:AF1048576">
    <cfRule type="containsText" dxfId="188" priority="224" operator="containsText" text="y">
      <formula>NOT(ISERROR(SEARCH("y",AF2)))</formula>
    </cfRule>
    <cfRule type="containsText" dxfId="187" priority="225" operator="containsText" text="n">
      <formula>NOT(ISERROR(SEARCH("n",AF2)))</formula>
    </cfRule>
  </conditionalFormatting>
  <conditionalFormatting sqref="AH2:AH18 AH228:AH232 AH225 AH155:AH222 AH118:AH151 AH101:AH116 AH88:AH98 AH74:AH78 AH56:AH58 AH29:AH54 AH20:AH27 AH61:AH72 AH80:AH85 AH239:AH240 AH245:AH1048576">
    <cfRule type="containsText" dxfId="186" priority="222" operator="containsText" text="y">
      <formula>NOT(ISERROR(SEARCH("y",AH2)))</formula>
    </cfRule>
    <cfRule type="containsText" dxfId="185" priority="223" operator="containsText" text="n">
      <formula>NOT(ISERROR(SEARCH("n",AH2)))</formula>
    </cfRule>
  </conditionalFormatting>
  <conditionalFormatting sqref="AG2:AG18 AG239:AG240 AG20:AG27 AG29:AG54 AG56:AG58 AG61:AG72 AG74:AG78 AG80:AG85 AG88:AG98 AG101:AG116 AG118:AG151 AG155:AG222 AG225 AG228:AG232 AG245:AG1048576">
    <cfRule type="containsText" dxfId="184" priority="218" operator="containsText" text="y">
      <formula>NOT(ISERROR(SEARCH("y",AG2)))</formula>
    </cfRule>
    <cfRule type="containsText" dxfId="183" priority="219" operator="containsText" text="n">
      <formula>NOT(ISERROR(SEARCH("n",AG2)))</formula>
    </cfRule>
  </conditionalFormatting>
  <conditionalFormatting sqref="M234:M236">
    <cfRule type="cellIs" dxfId="182" priority="208" operator="equal">
      <formula>"Diabrotica virgifera virgifera"</formula>
    </cfRule>
    <cfRule type="cellIs" dxfId="181" priority="209" operator="equal">
      <formula>"Diabrotica virgifera"</formula>
    </cfRule>
    <cfRule type="cellIs" dxfId="180" priority="210" operator="equal">
      <formula>"Sesamia nonagrioides"</formula>
    </cfRule>
    <cfRule type="cellIs" dxfId="179" priority="211" operator="equal">
      <formula>"Ostrinia nubilalis"</formula>
    </cfRule>
    <cfRule type="cellIs" dxfId="178" priority="212" operator="equal">
      <formula>"Helicoverpa armigera"</formula>
    </cfRule>
  </conditionalFormatting>
  <conditionalFormatting sqref="I234">
    <cfRule type="containsText" dxfId="177" priority="207" operator="containsText" text="Cry1Ac">
      <formula>NOT(ISERROR(SEARCH("Cry1Ac",I234)))</formula>
    </cfRule>
  </conditionalFormatting>
  <conditionalFormatting sqref="AH234:AH236">
    <cfRule type="containsText" dxfId="176" priority="201" operator="containsText" text="y">
      <formula>NOT(ISERROR(SEARCH("y",AH234)))</formula>
    </cfRule>
    <cfRule type="containsText" dxfId="175" priority="202" operator="containsText" text="n">
      <formula>NOT(ISERROR(SEARCH("n",AH234)))</formula>
    </cfRule>
  </conditionalFormatting>
  <conditionalFormatting sqref="M237">
    <cfRule type="cellIs" dxfId="174" priority="180" operator="equal">
      <formula>"Diabrotica virgifera virgifera"</formula>
    </cfRule>
    <cfRule type="cellIs" dxfId="173" priority="181" operator="equal">
      <formula>"Diabrotica virgifera"</formula>
    </cfRule>
    <cfRule type="cellIs" dxfId="172" priority="182" operator="equal">
      <formula>"Sesamia nonagrioides"</formula>
    </cfRule>
    <cfRule type="cellIs" dxfId="171" priority="183" operator="equal">
      <formula>"Ostrinia nubilalis"</formula>
    </cfRule>
    <cfRule type="cellIs" dxfId="170" priority="184" operator="equal">
      <formula>"Helicoverpa armigera"</formula>
    </cfRule>
  </conditionalFormatting>
  <conditionalFormatting sqref="I235:I237">
    <cfRule type="containsText" dxfId="169" priority="179" operator="containsText" text="Cry1Ac">
      <formula>NOT(ISERROR(SEARCH("Cry1Ac",I235)))</formula>
    </cfRule>
  </conditionalFormatting>
  <conditionalFormatting sqref="AE237:AH238">
    <cfRule type="cellIs" dxfId="168" priority="177" operator="equal">
      <formula>"n"</formula>
    </cfRule>
    <cfRule type="cellIs" dxfId="167" priority="178" operator="equal">
      <formula>"y"</formula>
    </cfRule>
  </conditionalFormatting>
  <conditionalFormatting sqref="AI2:AI236">
    <cfRule type="containsText" dxfId="166" priority="170" operator="containsText" text="x">
      <formula>NOT(ISERROR(SEARCH("x",AI2)))</formula>
    </cfRule>
  </conditionalFormatting>
  <conditionalFormatting sqref="AJ1:AP72 AN117:AO117 AJ118:AP236 AJ240:AP240 AJ74:AP116 AJ245:AP1048576 AK241:AP244">
    <cfRule type="cellIs" dxfId="165" priority="163" operator="equal">
      <formula>"y"</formula>
    </cfRule>
    <cfRule type="cellIs" dxfId="164" priority="164" operator="equal">
      <formula>"n"</formula>
    </cfRule>
  </conditionalFormatting>
  <conditionalFormatting sqref="AJ237">
    <cfRule type="cellIs" dxfId="163" priority="161" operator="equal">
      <formula>"n"</formula>
    </cfRule>
    <cfRule type="cellIs" dxfId="162" priority="162" operator="equal">
      <formula>"y"</formula>
    </cfRule>
  </conditionalFormatting>
  <conditionalFormatting sqref="AK237">
    <cfRule type="cellIs" dxfId="161" priority="159" operator="equal">
      <formula>"n"</formula>
    </cfRule>
    <cfRule type="cellIs" dxfId="160" priority="160" operator="equal">
      <formula>"y"</formula>
    </cfRule>
  </conditionalFormatting>
  <conditionalFormatting sqref="AL237">
    <cfRule type="cellIs" dxfId="159" priority="157" operator="equal">
      <formula>"n"</formula>
    </cfRule>
    <cfRule type="cellIs" dxfId="158" priority="158" operator="equal">
      <formula>"y"</formula>
    </cfRule>
  </conditionalFormatting>
  <conditionalFormatting sqref="AM237">
    <cfRule type="cellIs" dxfId="157" priority="155" operator="equal">
      <formula>"n"</formula>
    </cfRule>
    <cfRule type="cellIs" dxfId="156" priority="156" operator="equal">
      <formula>"y"</formula>
    </cfRule>
  </conditionalFormatting>
  <conditionalFormatting sqref="AN237">
    <cfRule type="cellIs" dxfId="155" priority="153" operator="equal">
      <formula>"n"</formula>
    </cfRule>
    <cfRule type="cellIs" dxfId="154" priority="154" operator="equal">
      <formula>"y"</formula>
    </cfRule>
  </conditionalFormatting>
  <conditionalFormatting sqref="AO237">
    <cfRule type="cellIs" dxfId="153" priority="151" operator="equal">
      <formula>"n"</formula>
    </cfRule>
    <cfRule type="cellIs" dxfId="152" priority="152" operator="equal">
      <formula>"y"</formula>
    </cfRule>
  </conditionalFormatting>
  <conditionalFormatting sqref="AP237">
    <cfRule type="cellIs" dxfId="151" priority="149" operator="equal">
      <formula>"n"</formula>
    </cfRule>
    <cfRule type="cellIs" dxfId="150" priority="150" operator="equal">
      <formula>"y"</formula>
    </cfRule>
  </conditionalFormatting>
  <conditionalFormatting sqref="AJ238">
    <cfRule type="cellIs" dxfId="149" priority="147" operator="equal">
      <formula>"n"</formula>
    </cfRule>
    <cfRule type="cellIs" dxfId="148" priority="148" operator="equal">
      <formula>"y"</formula>
    </cfRule>
  </conditionalFormatting>
  <conditionalFormatting sqref="AK238">
    <cfRule type="cellIs" dxfId="147" priority="145" operator="equal">
      <formula>"n"</formula>
    </cfRule>
    <cfRule type="cellIs" dxfId="146" priority="146" operator="equal">
      <formula>"y"</formula>
    </cfRule>
  </conditionalFormatting>
  <conditionalFormatting sqref="AL238">
    <cfRule type="cellIs" dxfId="145" priority="143" operator="equal">
      <formula>"n"</formula>
    </cfRule>
    <cfRule type="cellIs" dxfId="144" priority="144" operator="equal">
      <formula>"y"</formula>
    </cfRule>
  </conditionalFormatting>
  <conditionalFormatting sqref="AM238">
    <cfRule type="cellIs" dxfId="143" priority="141" operator="equal">
      <formula>"n"</formula>
    </cfRule>
    <cfRule type="cellIs" dxfId="142" priority="142" operator="equal">
      <formula>"y"</formula>
    </cfRule>
  </conditionalFormatting>
  <conditionalFormatting sqref="AN238">
    <cfRule type="cellIs" dxfId="141" priority="139" operator="equal">
      <formula>"n"</formula>
    </cfRule>
    <cfRule type="cellIs" dxfId="140" priority="140" operator="equal">
      <formula>"y"</formula>
    </cfRule>
  </conditionalFormatting>
  <conditionalFormatting sqref="AO238">
    <cfRule type="cellIs" dxfId="139" priority="137" operator="equal">
      <formula>"n"</formula>
    </cfRule>
    <cfRule type="cellIs" dxfId="138" priority="138" operator="equal">
      <formula>"y"</formula>
    </cfRule>
  </conditionalFormatting>
  <conditionalFormatting sqref="AP238">
    <cfRule type="cellIs" dxfId="137" priority="135" operator="equal">
      <formula>"n"</formula>
    </cfRule>
    <cfRule type="cellIs" dxfId="136" priority="136" operator="equal">
      <formula>"y"</formula>
    </cfRule>
  </conditionalFormatting>
  <conditionalFormatting sqref="AJ239">
    <cfRule type="containsText" dxfId="135" priority="133" operator="containsText" text="y">
      <formula>NOT(ISERROR(SEARCH("y",AJ239)))</formula>
    </cfRule>
    <cfRule type="containsText" dxfId="134" priority="134" operator="containsText" text="n">
      <formula>NOT(ISERROR(SEARCH("n",AJ239)))</formula>
    </cfRule>
  </conditionalFormatting>
  <conditionalFormatting sqref="AL239">
    <cfRule type="containsText" dxfId="133" priority="131" operator="containsText" text="y">
      <formula>NOT(ISERROR(SEARCH("y",AL239)))</formula>
    </cfRule>
    <cfRule type="containsText" dxfId="132" priority="132" operator="containsText" text="n">
      <formula>NOT(ISERROR(SEARCH("n",AL239)))</formula>
    </cfRule>
  </conditionalFormatting>
  <conditionalFormatting sqref="AK239">
    <cfRule type="containsText" dxfId="131" priority="129" operator="containsText" text="y">
      <formula>NOT(ISERROR(SEARCH("y",AK239)))</formula>
    </cfRule>
    <cfRule type="containsText" dxfId="130" priority="130" operator="containsText" text="n">
      <formula>NOT(ISERROR(SEARCH("n",AK239)))</formula>
    </cfRule>
  </conditionalFormatting>
  <conditionalFormatting sqref="AM239">
    <cfRule type="containsText" dxfId="129" priority="127" operator="containsText" text="y">
      <formula>NOT(ISERROR(SEARCH("y",AM239)))</formula>
    </cfRule>
    <cfRule type="containsText" dxfId="128" priority="128" operator="containsText" text="n">
      <formula>NOT(ISERROR(SEARCH("n",AM239)))</formula>
    </cfRule>
  </conditionalFormatting>
  <conditionalFormatting sqref="AO239">
    <cfRule type="containsText" dxfId="127" priority="125" operator="containsText" text="y">
      <formula>NOT(ISERROR(SEARCH("y",AO239)))</formula>
    </cfRule>
    <cfRule type="containsText" dxfId="126" priority="126" operator="containsText" text="n">
      <formula>NOT(ISERROR(SEARCH("n",AO239)))</formula>
    </cfRule>
  </conditionalFormatting>
  <conditionalFormatting sqref="AN239">
    <cfRule type="containsText" dxfId="125" priority="123" operator="containsText" text="y">
      <formula>NOT(ISERROR(SEARCH("y",AN239)))</formula>
    </cfRule>
    <cfRule type="containsText" dxfId="124" priority="124" operator="containsText" text="n">
      <formula>NOT(ISERROR(SEARCH("n",AN239)))</formula>
    </cfRule>
  </conditionalFormatting>
  <conditionalFormatting sqref="AP239">
    <cfRule type="containsText" dxfId="123" priority="121" operator="containsText" text="y">
      <formula>NOT(ISERROR(SEARCH("y",AP239)))</formula>
    </cfRule>
    <cfRule type="containsText" dxfId="122" priority="122" operator="containsText" text="n">
      <formula>NOT(ISERROR(SEARCH("n",AP239)))</formula>
    </cfRule>
  </conditionalFormatting>
  <conditionalFormatting sqref="AQ236">
    <cfRule type="cellIs" dxfId="121" priority="119" operator="equal">
      <formula>"n"</formula>
    </cfRule>
    <cfRule type="cellIs" dxfId="120" priority="120" operator="equal">
      <formula>"y"</formula>
    </cfRule>
  </conditionalFormatting>
  <conditionalFormatting sqref="AQ234">
    <cfRule type="cellIs" dxfId="119" priority="117" operator="equal">
      <formula>"n"</formula>
    </cfRule>
    <cfRule type="cellIs" dxfId="118" priority="118" operator="equal">
      <formula>"y"</formula>
    </cfRule>
  </conditionalFormatting>
  <conditionalFormatting sqref="AQ233">
    <cfRule type="cellIs" dxfId="117" priority="115" operator="equal">
      <formula>"n"</formula>
    </cfRule>
    <cfRule type="cellIs" dxfId="116" priority="116" operator="equal">
      <formula>"y"</formula>
    </cfRule>
  </conditionalFormatting>
  <conditionalFormatting sqref="AQ231">
    <cfRule type="cellIs" dxfId="115" priority="113" operator="equal">
      <formula>"n"</formula>
    </cfRule>
    <cfRule type="cellIs" dxfId="114" priority="114" operator="equal">
      <formula>"y"</formula>
    </cfRule>
  </conditionalFormatting>
  <conditionalFormatting sqref="AQ225">
    <cfRule type="cellIs" dxfId="113" priority="111" operator="equal">
      <formula>"n"</formula>
    </cfRule>
    <cfRule type="cellIs" dxfId="112" priority="112" operator="equal">
      <formula>"y"</formula>
    </cfRule>
  </conditionalFormatting>
  <conditionalFormatting sqref="AQ222">
    <cfRule type="cellIs" dxfId="111" priority="109" operator="equal">
      <formula>"n"</formula>
    </cfRule>
    <cfRule type="cellIs" dxfId="110" priority="110" operator="equal">
      <formula>"y"</formula>
    </cfRule>
  </conditionalFormatting>
  <conditionalFormatting sqref="AQ221">
    <cfRule type="cellIs" dxfId="109" priority="107" operator="equal">
      <formula>"n"</formula>
    </cfRule>
    <cfRule type="cellIs" dxfId="108" priority="108" operator="equal">
      <formula>"y"</formula>
    </cfRule>
  </conditionalFormatting>
  <conditionalFormatting sqref="AQ202">
    <cfRule type="cellIs" dxfId="107" priority="105" operator="equal">
      <formula>"n"</formula>
    </cfRule>
    <cfRule type="cellIs" dxfId="106" priority="106" operator="equal">
      <formula>"y"</formula>
    </cfRule>
  </conditionalFormatting>
  <conditionalFormatting sqref="AQ200">
    <cfRule type="cellIs" dxfId="105" priority="103" operator="equal">
      <formula>"n"</formula>
    </cfRule>
    <cfRule type="cellIs" dxfId="104" priority="104" operator="equal">
      <formula>"y"</formula>
    </cfRule>
  </conditionalFormatting>
  <conditionalFormatting sqref="AQ199">
    <cfRule type="cellIs" dxfId="103" priority="101" operator="equal">
      <formula>"n"</formula>
    </cfRule>
    <cfRule type="cellIs" dxfId="102" priority="102" operator="equal">
      <formula>"y"</formula>
    </cfRule>
  </conditionalFormatting>
  <conditionalFormatting sqref="AQ189">
    <cfRule type="cellIs" dxfId="101" priority="99" operator="equal">
      <formula>"n"</formula>
    </cfRule>
    <cfRule type="cellIs" dxfId="100" priority="100" operator="equal">
      <formula>"y"</formula>
    </cfRule>
  </conditionalFormatting>
  <conditionalFormatting sqref="AQ160">
    <cfRule type="cellIs" dxfId="99" priority="97" operator="equal">
      <formula>"n"</formula>
    </cfRule>
    <cfRule type="cellIs" dxfId="98" priority="98" operator="equal">
      <formula>"y"</formula>
    </cfRule>
  </conditionalFormatting>
  <conditionalFormatting sqref="AQ134">
    <cfRule type="cellIs" dxfId="97" priority="95" operator="equal">
      <formula>"n"</formula>
    </cfRule>
    <cfRule type="cellIs" dxfId="96" priority="96" operator="equal">
      <formula>"y"</formula>
    </cfRule>
  </conditionalFormatting>
  <conditionalFormatting sqref="AQ113">
    <cfRule type="cellIs" dxfId="95" priority="93" operator="equal">
      <formula>"n"</formula>
    </cfRule>
    <cfRule type="cellIs" dxfId="94" priority="94" operator="equal">
      <formula>"y"</formula>
    </cfRule>
  </conditionalFormatting>
  <conditionalFormatting sqref="AQ109">
    <cfRule type="cellIs" dxfId="93" priority="91" operator="equal">
      <formula>"n"</formula>
    </cfRule>
    <cfRule type="cellIs" dxfId="92" priority="92" operator="equal">
      <formula>"y"</formula>
    </cfRule>
  </conditionalFormatting>
  <conditionalFormatting sqref="AQ108">
    <cfRule type="cellIs" dxfId="91" priority="89" operator="equal">
      <formula>"n"</formula>
    </cfRule>
    <cfRule type="cellIs" dxfId="90" priority="90" operator="equal">
      <formula>"y"</formula>
    </cfRule>
  </conditionalFormatting>
  <conditionalFormatting sqref="AQ105">
    <cfRule type="cellIs" dxfId="89" priority="87" operator="equal">
      <formula>"n"</formula>
    </cfRule>
    <cfRule type="cellIs" dxfId="88" priority="88" operator="equal">
      <formula>"y"</formula>
    </cfRule>
  </conditionalFormatting>
  <conditionalFormatting sqref="AQ101">
    <cfRule type="cellIs" dxfId="87" priority="85" operator="equal">
      <formula>"n"</formula>
    </cfRule>
    <cfRule type="cellIs" dxfId="86" priority="86" operator="equal">
      <formula>"y"</formula>
    </cfRule>
  </conditionalFormatting>
  <conditionalFormatting sqref="AQ96">
    <cfRule type="cellIs" dxfId="85" priority="83" operator="equal">
      <formula>"n"</formula>
    </cfRule>
    <cfRule type="cellIs" dxfId="84" priority="84" operator="equal">
      <formula>"y"</formula>
    </cfRule>
  </conditionalFormatting>
  <conditionalFormatting sqref="AQ84">
    <cfRule type="cellIs" dxfId="83" priority="81" operator="equal">
      <formula>"n"</formula>
    </cfRule>
    <cfRule type="cellIs" dxfId="82" priority="82" operator="equal">
      <formula>"y"</formula>
    </cfRule>
  </conditionalFormatting>
  <conditionalFormatting sqref="AQ83">
    <cfRule type="cellIs" dxfId="81" priority="79" operator="equal">
      <formula>"n"</formula>
    </cfRule>
    <cfRule type="cellIs" dxfId="80" priority="80" operator="equal">
      <formula>"y"</formula>
    </cfRule>
  </conditionalFormatting>
  <conditionalFormatting sqref="AQ79">
    <cfRule type="cellIs" dxfId="79" priority="77" operator="equal">
      <formula>"n"</formula>
    </cfRule>
    <cfRule type="cellIs" dxfId="78" priority="78" operator="equal">
      <formula>"y"</formula>
    </cfRule>
  </conditionalFormatting>
  <conditionalFormatting sqref="AQ78">
    <cfRule type="cellIs" dxfId="77" priority="75" operator="equal">
      <formula>"n"</formula>
    </cfRule>
    <cfRule type="cellIs" dxfId="76" priority="76" operator="equal">
      <formula>"y"</formula>
    </cfRule>
  </conditionalFormatting>
  <conditionalFormatting sqref="AQ72">
    <cfRule type="cellIs" dxfId="75" priority="71" operator="equal">
      <formula>"n"</formula>
    </cfRule>
    <cfRule type="cellIs" dxfId="74" priority="72" operator="equal">
      <formula>"y"</formula>
    </cfRule>
  </conditionalFormatting>
  <conditionalFormatting sqref="AQ60">
    <cfRule type="cellIs" dxfId="73" priority="69" operator="equal">
      <formula>"n"</formula>
    </cfRule>
    <cfRule type="cellIs" dxfId="72" priority="70" operator="equal">
      <formula>"y"</formula>
    </cfRule>
  </conditionalFormatting>
  <conditionalFormatting sqref="AQ59">
    <cfRule type="cellIs" dxfId="71" priority="67" operator="equal">
      <formula>"n"</formula>
    </cfRule>
    <cfRule type="cellIs" dxfId="70" priority="68" operator="equal">
      <formula>"y"</formula>
    </cfRule>
  </conditionalFormatting>
  <conditionalFormatting sqref="AQ58">
    <cfRule type="cellIs" dxfId="69" priority="65" operator="equal">
      <formula>"n"</formula>
    </cfRule>
    <cfRule type="cellIs" dxfId="68" priority="66" operator="equal">
      <formula>"y"</formula>
    </cfRule>
  </conditionalFormatting>
  <conditionalFormatting sqref="AQ57">
    <cfRule type="cellIs" dxfId="67" priority="63" operator="equal">
      <formula>"n"</formula>
    </cfRule>
    <cfRule type="cellIs" dxfId="66" priority="64" operator="equal">
      <formula>"y"</formula>
    </cfRule>
  </conditionalFormatting>
  <conditionalFormatting sqref="AQ56">
    <cfRule type="cellIs" dxfId="65" priority="61" operator="equal">
      <formula>"n"</formula>
    </cfRule>
    <cfRule type="cellIs" dxfId="64" priority="62" operator="equal">
      <formula>"y"</formula>
    </cfRule>
  </conditionalFormatting>
  <conditionalFormatting sqref="AQ53">
    <cfRule type="cellIs" dxfId="63" priority="57" operator="equal">
      <formula>"n"</formula>
    </cfRule>
    <cfRule type="cellIs" dxfId="62" priority="58" operator="equal">
      <formula>"y"</formula>
    </cfRule>
  </conditionalFormatting>
  <conditionalFormatting sqref="AQ30">
    <cfRule type="cellIs" dxfId="61" priority="55" operator="equal">
      <formula>"n"</formula>
    </cfRule>
    <cfRule type="cellIs" dxfId="60" priority="56" operator="equal">
      <formula>"y"</formula>
    </cfRule>
  </conditionalFormatting>
  <conditionalFormatting sqref="AQ24">
    <cfRule type="cellIs" dxfId="59" priority="53" operator="equal">
      <formula>"n"</formula>
    </cfRule>
    <cfRule type="cellIs" dxfId="58" priority="54" operator="equal">
      <formula>"y"</formula>
    </cfRule>
  </conditionalFormatting>
  <conditionalFormatting sqref="AQ23">
    <cfRule type="cellIs" dxfId="57" priority="51" operator="equal">
      <formula>"n"</formula>
    </cfRule>
    <cfRule type="cellIs" dxfId="56" priority="52" operator="equal">
      <formula>"y"</formula>
    </cfRule>
  </conditionalFormatting>
  <conditionalFormatting sqref="AQ20">
    <cfRule type="cellIs" dxfId="55" priority="49" operator="equal">
      <formula>"n"</formula>
    </cfRule>
    <cfRule type="cellIs" dxfId="54" priority="50" operator="equal">
      <formula>"y"</formula>
    </cfRule>
  </conditionalFormatting>
  <conditionalFormatting sqref="AQ15">
    <cfRule type="cellIs" dxfId="53" priority="47" operator="equal">
      <formula>"n"</formula>
    </cfRule>
    <cfRule type="cellIs" dxfId="52" priority="48" operator="equal">
      <formula>"y"</formula>
    </cfRule>
  </conditionalFormatting>
  <conditionalFormatting sqref="AQ9">
    <cfRule type="cellIs" dxfId="51" priority="45" operator="equal">
      <formula>"n"</formula>
    </cfRule>
    <cfRule type="cellIs" dxfId="50" priority="46" operator="equal">
      <formula>"y"</formula>
    </cfRule>
  </conditionalFormatting>
  <conditionalFormatting sqref="AQ98">
    <cfRule type="cellIs" dxfId="49" priority="43" operator="equal">
      <formula>"n"</formula>
    </cfRule>
    <cfRule type="cellIs" dxfId="48" priority="44" operator="equal">
      <formula>"y"</formula>
    </cfRule>
  </conditionalFormatting>
  <conditionalFormatting sqref="AQ85">
    <cfRule type="cellIs" dxfId="47" priority="41" operator="equal">
      <formula>"n"</formula>
    </cfRule>
    <cfRule type="cellIs" dxfId="46" priority="42" operator="equal">
      <formula>"y"</formula>
    </cfRule>
  </conditionalFormatting>
  <conditionalFormatting sqref="AQ54">
    <cfRule type="cellIs" dxfId="45" priority="39" operator="equal">
      <formula>"n"</formula>
    </cfRule>
    <cfRule type="cellIs" dxfId="44" priority="40" operator="equal">
      <formula>"y"</formula>
    </cfRule>
  </conditionalFormatting>
  <conditionalFormatting sqref="AQ27">
    <cfRule type="cellIs" dxfId="43" priority="35" operator="equal">
      <formula>"n"</formula>
    </cfRule>
    <cfRule type="cellIs" dxfId="42" priority="36" operator="equal">
      <formula>"y"</formula>
    </cfRule>
  </conditionalFormatting>
  <conditionalFormatting sqref="AQ18">
    <cfRule type="cellIs" dxfId="41" priority="33" operator="equal">
      <formula>"n"</formula>
    </cfRule>
    <cfRule type="cellIs" dxfId="40" priority="34" operator="equal">
      <formula>"y"</formula>
    </cfRule>
  </conditionalFormatting>
  <conditionalFormatting sqref="AQ116">
    <cfRule type="cellIs" dxfId="39" priority="31" operator="equal">
      <formula>"n"</formula>
    </cfRule>
    <cfRule type="cellIs" dxfId="38" priority="32" operator="equal">
      <formula>"y"</formula>
    </cfRule>
  </conditionalFormatting>
  <conditionalFormatting sqref="AQ151">
    <cfRule type="cellIs" dxfId="37" priority="29" operator="equal">
      <formula>"n"</formula>
    </cfRule>
    <cfRule type="cellIs" dxfId="36" priority="30" operator="equal">
      <formula>"y"</formula>
    </cfRule>
  </conditionalFormatting>
  <conditionalFormatting sqref="AG234">
    <cfRule type="containsText" dxfId="35" priority="27" operator="containsText" text="y">
      <formula>NOT(ISERROR(SEARCH("y",AG234)))</formula>
    </cfRule>
    <cfRule type="containsText" dxfId="34" priority="28" operator="containsText" text="n">
      <formula>NOT(ISERROR(SEARCH("n",AG234)))</formula>
    </cfRule>
  </conditionalFormatting>
  <conditionalFormatting sqref="AF234">
    <cfRule type="containsText" dxfId="33" priority="25" operator="containsText" text="y">
      <formula>NOT(ISERROR(SEARCH("y",AF234)))</formula>
    </cfRule>
    <cfRule type="containsText" dxfId="32" priority="26" operator="containsText" text="n">
      <formula>NOT(ISERROR(SEARCH("n",AF234)))</formula>
    </cfRule>
  </conditionalFormatting>
  <conditionalFormatting sqref="AE234">
    <cfRule type="containsText" dxfId="31" priority="23" operator="containsText" text="y">
      <formula>NOT(ISERROR(SEARCH("y",AE234)))</formula>
    </cfRule>
    <cfRule type="containsText" dxfId="30" priority="24" operator="containsText" text="n">
      <formula>NOT(ISERROR(SEARCH("n",AE234)))</formula>
    </cfRule>
  </conditionalFormatting>
  <conditionalFormatting sqref="AE235">
    <cfRule type="containsText" dxfId="29" priority="21" operator="containsText" text="y">
      <formula>NOT(ISERROR(SEARCH("y",AE235)))</formula>
    </cfRule>
    <cfRule type="containsText" dxfId="28" priority="22" operator="containsText" text="n">
      <formula>NOT(ISERROR(SEARCH("n",AE235)))</formula>
    </cfRule>
  </conditionalFormatting>
  <conditionalFormatting sqref="AF235">
    <cfRule type="containsText" dxfId="27" priority="19" operator="containsText" text="y">
      <formula>NOT(ISERROR(SEARCH("y",AF235)))</formula>
    </cfRule>
    <cfRule type="containsText" dxfId="26" priority="20" operator="containsText" text="n">
      <formula>NOT(ISERROR(SEARCH("n",AF235)))</formula>
    </cfRule>
  </conditionalFormatting>
  <conditionalFormatting sqref="AG235">
    <cfRule type="containsText" dxfId="25" priority="17" operator="containsText" text="y">
      <formula>NOT(ISERROR(SEARCH("y",AG235)))</formula>
    </cfRule>
    <cfRule type="containsText" dxfId="24" priority="18" operator="containsText" text="n">
      <formula>NOT(ISERROR(SEARCH("n",AG235)))</formula>
    </cfRule>
  </conditionalFormatting>
  <conditionalFormatting sqref="AG236">
    <cfRule type="containsText" dxfId="23" priority="15" operator="containsText" text="y">
      <formula>NOT(ISERROR(SEARCH("y",AG236)))</formula>
    </cfRule>
    <cfRule type="containsText" dxfId="22" priority="16" operator="containsText" text="n">
      <formula>NOT(ISERROR(SEARCH("n",AG236)))</formula>
    </cfRule>
  </conditionalFormatting>
  <conditionalFormatting sqref="AF236">
    <cfRule type="containsText" dxfId="21" priority="13" operator="containsText" text="y">
      <formula>NOT(ISERROR(SEARCH("y",AF236)))</formula>
    </cfRule>
    <cfRule type="containsText" dxfId="20" priority="14" operator="containsText" text="n">
      <formula>NOT(ISERROR(SEARCH("n",AF236)))</formula>
    </cfRule>
  </conditionalFormatting>
  <conditionalFormatting sqref="AE236">
    <cfRule type="containsText" dxfId="19" priority="11" operator="containsText" text="y">
      <formula>NOT(ISERROR(SEARCH("y",AE236)))</formula>
    </cfRule>
    <cfRule type="containsText" dxfId="18" priority="12" operator="containsText" text="n">
      <formula>NOT(ISERROR(SEARCH("n",AE236)))</formula>
    </cfRule>
  </conditionalFormatting>
  <conditionalFormatting sqref="AE233">
    <cfRule type="containsText" dxfId="17" priority="9" operator="containsText" text="y">
      <formula>NOT(ISERROR(SEARCH("y",AE233)))</formula>
    </cfRule>
    <cfRule type="containsText" dxfId="16" priority="10" operator="containsText" text="n">
      <formula>NOT(ISERROR(SEARCH("n",AE233)))</formula>
    </cfRule>
  </conditionalFormatting>
  <conditionalFormatting sqref="AF233">
    <cfRule type="containsText" dxfId="15" priority="7" operator="containsText" text="y">
      <formula>NOT(ISERROR(SEARCH("y",AF233)))</formula>
    </cfRule>
    <cfRule type="containsText" dxfId="14" priority="8" operator="containsText" text="n">
      <formula>NOT(ISERROR(SEARCH("n",AF233)))</formula>
    </cfRule>
  </conditionalFormatting>
  <conditionalFormatting sqref="AG233">
    <cfRule type="containsText" dxfId="13" priority="5" operator="containsText" text="y">
      <formula>NOT(ISERROR(SEARCH("y",AG233)))</formula>
    </cfRule>
    <cfRule type="containsText" dxfId="12" priority="6" operator="containsText" text="n">
      <formula>NOT(ISERROR(SEARCH("n",AG233)))</formula>
    </cfRule>
  </conditionalFormatting>
  <conditionalFormatting sqref="AH233">
    <cfRule type="containsText" dxfId="11" priority="3" operator="containsText" text="y">
      <formula>NOT(ISERROR(SEARCH("y",AH233)))</formula>
    </cfRule>
    <cfRule type="containsText" dxfId="10" priority="4" operator="containsText" text="n">
      <formula>NOT(ISERROR(SEARCH("n",AH233)))</formula>
    </cfRule>
  </conditionalFormatting>
  <conditionalFormatting sqref="AG241:AH244">
    <cfRule type="cellIs" dxfId="9" priority="1" operator="equal">
      <formula>"y"</formula>
    </cfRule>
    <cfRule type="cellIs" dxfId="8" priority="2" operator="equal">
      <formula>"n"</formula>
    </cfRule>
  </conditionalFormatting>
  <pageMargins left="0.70866141732283472" right="0.70866141732283472" top="0.78740157480314965" bottom="0.78740157480314965"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topLeftCell="A19" zoomScaleNormal="100" workbookViewId="0">
      <selection activeCell="H38" sqref="H38"/>
    </sheetView>
  </sheetViews>
  <sheetFormatPr defaultColWidth="11.5546875" defaultRowHeight="14.4" x14ac:dyDescent="0.3"/>
  <cols>
    <col min="2" max="2" width="27" customWidth="1"/>
    <col min="3" max="4" width="11.44140625" style="1"/>
    <col min="12" max="13" width="11.44140625" style="33"/>
  </cols>
  <sheetData>
    <row r="1" spans="1:13" x14ac:dyDescent="0.3">
      <c r="B1" t="s">
        <v>1505</v>
      </c>
      <c r="E1" s="1"/>
      <c r="F1" s="1"/>
      <c r="G1" s="1"/>
      <c r="J1" s="1"/>
      <c r="K1" s="1"/>
      <c r="L1" s="32"/>
    </row>
    <row r="2" spans="1:13" x14ac:dyDescent="0.3">
      <c r="E2" s="1"/>
      <c r="F2" s="1"/>
      <c r="H2" s="1"/>
      <c r="I2" s="1"/>
      <c r="J2" s="1"/>
      <c r="K2" s="1"/>
      <c r="L2" s="32"/>
    </row>
    <row r="3" spans="1:13" x14ac:dyDescent="0.3">
      <c r="F3" s="1"/>
      <c r="H3" s="1"/>
      <c r="I3" s="1"/>
      <c r="J3" s="1"/>
      <c r="K3" s="1"/>
      <c r="L3" s="32"/>
    </row>
    <row r="4" spans="1:13" ht="66" x14ac:dyDescent="0.3">
      <c r="B4" s="11" t="s">
        <v>1506</v>
      </c>
      <c r="C4" s="11" t="s">
        <v>1519</v>
      </c>
      <c r="D4" s="11" t="s">
        <v>1513</v>
      </c>
      <c r="E4" s="11" t="s">
        <v>1512</v>
      </c>
      <c r="F4" s="11" t="s">
        <v>1507</v>
      </c>
      <c r="G4" s="11" t="s">
        <v>1514</v>
      </c>
      <c r="H4" s="11" t="s">
        <v>1508</v>
      </c>
      <c r="I4" s="1"/>
      <c r="J4" s="1"/>
      <c r="K4" s="1"/>
      <c r="L4" s="32"/>
    </row>
    <row r="5" spans="1:13" x14ac:dyDescent="0.3">
      <c r="A5" t="s">
        <v>1528</v>
      </c>
      <c r="B5">
        <v>26</v>
      </c>
      <c r="C5">
        <v>3</v>
      </c>
      <c r="D5">
        <v>17</v>
      </c>
      <c r="E5">
        <v>26</v>
      </c>
      <c r="F5">
        <v>23</v>
      </c>
      <c r="G5">
        <v>19</v>
      </c>
      <c r="H5">
        <v>29</v>
      </c>
      <c r="I5" s="1"/>
      <c r="J5" s="1"/>
      <c r="K5" s="1"/>
      <c r="L5" s="32" t="s">
        <v>1516</v>
      </c>
      <c r="M5" s="33" t="s">
        <v>1517</v>
      </c>
    </row>
    <row r="6" spans="1:13" x14ac:dyDescent="0.3">
      <c r="A6" t="s">
        <v>1529</v>
      </c>
      <c r="B6">
        <v>4</v>
      </c>
      <c r="C6">
        <v>27</v>
      </c>
      <c r="D6">
        <v>13</v>
      </c>
      <c r="E6">
        <v>4</v>
      </c>
      <c r="F6">
        <v>7</v>
      </c>
      <c r="G6">
        <v>11</v>
      </c>
      <c r="H6">
        <v>1</v>
      </c>
      <c r="I6" s="1"/>
      <c r="J6" s="1"/>
      <c r="K6" s="1"/>
      <c r="L6" s="32">
        <v>1</v>
      </c>
      <c r="M6" s="33">
        <v>1</v>
      </c>
    </row>
    <row r="7" spans="1:13" x14ac:dyDescent="0.3">
      <c r="F7" s="1"/>
      <c r="H7" s="1"/>
      <c r="I7" s="1"/>
      <c r="J7" s="1"/>
      <c r="K7" s="1"/>
      <c r="L7" s="32">
        <v>2</v>
      </c>
      <c r="M7" s="33">
        <v>2</v>
      </c>
    </row>
    <row r="8" spans="1:13" x14ac:dyDescent="0.3">
      <c r="F8" s="1"/>
      <c r="H8" s="1"/>
      <c r="I8" s="1"/>
      <c r="J8" s="1"/>
      <c r="K8" s="1"/>
      <c r="L8" s="32">
        <v>3</v>
      </c>
      <c r="M8" s="33">
        <v>1</v>
      </c>
    </row>
    <row r="9" spans="1:13" x14ac:dyDescent="0.3">
      <c r="F9" s="1"/>
      <c r="H9" s="1"/>
      <c r="I9" s="1"/>
      <c r="J9" s="1"/>
      <c r="K9" s="1"/>
      <c r="L9" s="32">
        <v>4</v>
      </c>
      <c r="M9" s="33">
        <v>5</v>
      </c>
    </row>
    <row r="10" spans="1:13" x14ac:dyDescent="0.3">
      <c r="F10" s="1"/>
      <c r="H10" s="1"/>
      <c r="I10" s="1"/>
      <c r="J10" s="1"/>
      <c r="K10" s="1"/>
      <c r="L10" s="32">
        <v>5</v>
      </c>
      <c r="M10" s="33">
        <v>13</v>
      </c>
    </row>
    <row r="11" spans="1:13" x14ac:dyDescent="0.3">
      <c r="B11" s="10"/>
      <c r="F11" s="1"/>
      <c r="H11" s="1"/>
      <c r="I11" s="1"/>
      <c r="J11" s="1"/>
      <c r="K11" s="1"/>
      <c r="L11" s="32">
        <v>6</v>
      </c>
      <c r="M11" s="33">
        <v>8</v>
      </c>
    </row>
    <row r="12" spans="1:13" x14ac:dyDescent="0.3">
      <c r="F12" s="1"/>
      <c r="H12" s="1"/>
      <c r="I12" s="1"/>
      <c r="J12" s="1"/>
      <c r="K12" s="1"/>
      <c r="L12" s="32">
        <v>7</v>
      </c>
      <c r="M12" s="33">
        <v>0</v>
      </c>
    </row>
    <row r="13" spans="1:13" x14ac:dyDescent="0.3">
      <c r="B13" s="1"/>
      <c r="F13" s="1"/>
      <c r="H13" s="1"/>
      <c r="I13" s="1"/>
      <c r="J13" s="1"/>
      <c r="K13" s="1"/>
      <c r="L13" s="32"/>
    </row>
    <row r="14" spans="1:13" x14ac:dyDescent="0.3">
      <c r="F14" s="1"/>
      <c r="H14" s="1"/>
      <c r="I14" s="1"/>
      <c r="J14" s="1"/>
      <c r="K14" s="1"/>
      <c r="L14" s="32"/>
    </row>
    <row r="15" spans="1:13" x14ac:dyDescent="0.3">
      <c r="F15" s="1"/>
      <c r="H15" s="1"/>
      <c r="I15" s="1"/>
      <c r="J15" s="1"/>
      <c r="K15" s="1"/>
      <c r="L15" s="32"/>
    </row>
    <row r="16" spans="1:13" x14ac:dyDescent="0.3">
      <c r="F16" s="1"/>
      <c r="H16" s="1"/>
      <c r="I16" s="1"/>
      <c r="J16" s="1"/>
      <c r="K16" s="1"/>
      <c r="L16" s="32"/>
    </row>
    <row r="17" spans="2:12" x14ac:dyDescent="0.3">
      <c r="B17" s="1"/>
      <c r="E17" s="1"/>
      <c r="F17" s="1"/>
      <c r="H17" s="1"/>
      <c r="I17" s="1"/>
      <c r="J17" s="1"/>
      <c r="K17" s="1"/>
      <c r="L17" s="32"/>
    </row>
    <row r="18" spans="2:12" x14ac:dyDescent="0.3">
      <c r="E18" s="1"/>
      <c r="F18" s="1"/>
      <c r="H18" s="1"/>
      <c r="I18" s="1"/>
      <c r="J18" s="1"/>
      <c r="K18" s="1"/>
      <c r="L18" s="32"/>
    </row>
    <row r="19" spans="2:12" x14ac:dyDescent="0.3">
      <c r="E19" s="1"/>
      <c r="F19" s="1"/>
      <c r="H19" s="1"/>
      <c r="I19" s="1"/>
      <c r="J19" s="1"/>
      <c r="K19" s="1"/>
      <c r="L19" s="32"/>
    </row>
    <row r="20" spans="2:12" x14ac:dyDescent="0.3">
      <c r="E20" s="1"/>
      <c r="F20" s="1"/>
      <c r="H20" s="1"/>
      <c r="I20" s="1"/>
      <c r="J20" s="1"/>
      <c r="K20" s="1"/>
      <c r="L20" s="32"/>
    </row>
    <row r="21" spans="2:12" x14ac:dyDescent="0.3">
      <c r="E21" s="1"/>
      <c r="F21" s="1"/>
      <c r="H21" s="1"/>
      <c r="I21" s="1"/>
      <c r="J21" s="1"/>
      <c r="K21" s="1"/>
      <c r="L21" s="32"/>
    </row>
    <row r="22" spans="2:12" x14ac:dyDescent="0.3">
      <c r="E22" s="1"/>
      <c r="F22" s="1"/>
      <c r="H22" s="1"/>
      <c r="I22" s="1"/>
      <c r="J22" s="1"/>
      <c r="K22" s="1"/>
      <c r="L22" s="32"/>
    </row>
    <row r="23" spans="2:12" x14ac:dyDescent="0.3">
      <c r="E23" s="1"/>
      <c r="F23" s="1"/>
      <c r="H23" s="1"/>
      <c r="I23" s="1"/>
      <c r="J23" s="1"/>
      <c r="K23" s="1"/>
      <c r="L23" s="32"/>
    </row>
    <row r="24" spans="2:12" ht="40.200000000000003" x14ac:dyDescent="0.3">
      <c r="C24" s="11" t="s">
        <v>1509</v>
      </c>
      <c r="D24" s="11" t="s">
        <v>1510</v>
      </c>
      <c r="E24" s="11" t="s">
        <v>1511</v>
      </c>
      <c r="F24" s="11" t="s">
        <v>1518</v>
      </c>
      <c r="H24" s="1"/>
      <c r="I24" s="1"/>
      <c r="J24" s="1"/>
      <c r="K24" s="1"/>
      <c r="L24" s="32"/>
    </row>
    <row r="25" spans="2:12" x14ac:dyDescent="0.3">
      <c r="C25" s="38">
        <v>95</v>
      </c>
      <c r="D25" s="38">
        <v>84</v>
      </c>
      <c r="E25" s="38">
        <v>164</v>
      </c>
      <c r="F25" s="38">
        <v>43</v>
      </c>
      <c r="H25" s="1"/>
      <c r="I25" s="1"/>
      <c r="J25" s="1"/>
      <c r="K25" s="1"/>
      <c r="L25" s="32"/>
    </row>
    <row r="26" spans="2:12" x14ac:dyDescent="0.3">
      <c r="C26" s="40">
        <v>117</v>
      </c>
      <c r="D26" s="40">
        <v>128</v>
      </c>
      <c r="E26" s="38">
        <v>48</v>
      </c>
      <c r="F26" s="38">
        <v>169</v>
      </c>
      <c r="H26" s="1"/>
      <c r="I26" s="1"/>
      <c r="J26" s="1"/>
      <c r="K26" s="1"/>
      <c r="L26" s="32"/>
    </row>
    <row r="27" spans="2:12" x14ac:dyDescent="0.3">
      <c r="F27" s="1"/>
      <c r="H27" s="1"/>
      <c r="I27" s="1"/>
      <c r="J27" s="1"/>
      <c r="K27" s="1"/>
      <c r="L27" s="32"/>
    </row>
    <row r="28" spans="2:12" x14ac:dyDescent="0.3">
      <c r="F28" s="1"/>
      <c r="H28" s="1"/>
      <c r="I28" s="1"/>
      <c r="J28" s="1"/>
      <c r="K28" s="1"/>
      <c r="L28" s="32"/>
    </row>
    <row r="29" spans="2:12" x14ac:dyDescent="0.3">
      <c r="E29" s="1"/>
      <c r="F29" s="1"/>
      <c r="H29" s="1"/>
      <c r="I29" s="1"/>
      <c r="J29" s="1"/>
      <c r="K29" s="1"/>
      <c r="L29" s="32"/>
    </row>
    <row r="30" spans="2:12" x14ac:dyDescent="0.3">
      <c r="E30" s="1"/>
      <c r="F30" s="1"/>
      <c r="H30" s="1"/>
      <c r="I30" s="1"/>
      <c r="J30" s="1"/>
      <c r="K30" s="1"/>
      <c r="L30" s="32"/>
    </row>
    <row r="31" spans="2:12" x14ac:dyDescent="0.3">
      <c r="E31" s="1"/>
      <c r="F31" s="1"/>
      <c r="H31" s="1"/>
      <c r="I31" s="1"/>
      <c r="J31" s="1"/>
      <c r="K31" s="1"/>
      <c r="L31" s="32"/>
    </row>
    <row r="32" spans="2:12" x14ac:dyDescent="0.3">
      <c r="E32" s="1"/>
      <c r="F32" s="1"/>
      <c r="H32" s="1"/>
      <c r="I32" s="1"/>
      <c r="J32" s="1"/>
      <c r="K32" s="1"/>
      <c r="L32" s="32"/>
    </row>
    <row r="33" spans="3:12" x14ac:dyDescent="0.3">
      <c r="E33" s="1"/>
      <c r="F33" s="1"/>
      <c r="H33" s="1"/>
      <c r="I33" s="1"/>
      <c r="J33" s="1"/>
      <c r="K33" s="1"/>
      <c r="L33" s="32"/>
    </row>
    <row r="34" spans="3:12" x14ac:dyDescent="0.3">
      <c r="E34" s="1"/>
      <c r="F34" s="1"/>
      <c r="H34" s="1"/>
      <c r="I34" s="1"/>
      <c r="J34" s="1"/>
      <c r="K34" s="1"/>
      <c r="L34" s="32"/>
    </row>
    <row r="45" spans="3:12" ht="40.200000000000003" x14ac:dyDescent="0.3">
      <c r="C45" s="11" t="s">
        <v>1518</v>
      </c>
      <c r="D45" s="11" t="s">
        <v>1510</v>
      </c>
      <c r="E45" s="11" t="s">
        <v>1509</v>
      </c>
      <c r="F45" s="11" t="s">
        <v>1530</v>
      </c>
      <c r="H45" s="11" t="s">
        <v>1511</v>
      </c>
      <c r="I45" s="11" t="s">
        <v>1509</v>
      </c>
      <c r="J45" s="11" t="s">
        <v>1510</v>
      </c>
      <c r="K45" s="11" t="s">
        <v>1518</v>
      </c>
    </row>
    <row r="46" spans="3:12" x14ac:dyDescent="0.3">
      <c r="C46" s="38">
        <v>43</v>
      </c>
      <c r="D46" s="38">
        <v>84</v>
      </c>
      <c r="E46" s="38">
        <v>95</v>
      </c>
      <c r="F46" s="38">
        <v>164</v>
      </c>
      <c r="G46" s="39"/>
      <c r="H46" s="38">
        <v>164</v>
      </c>
      <c r="I46" s="38">
        <v>95</v>
      </c>
      <c r="J46" s="38">
        <v>84</v>
      </c>
      <c r="K46" s="38">
        <v>43</v>
      </c>
    </row>
    <row r="47" spans="3:12" x14ac:dyDescent="0.3">
      <c r="C47" s="38">
        <v>169</v>
      </c>
      <c r="D47" s="40">
        <v>128</v>
      </c>
      <c r="E47" s="40">
        <v>117</v>
      </c>
      <c r="F47" s="38">
        <v>48</v>
      </c>
      <c r="G47" s="39"/>
      <c r="H47" s="38">
        <v>48</v>
      </c>
      <c r="I47" s="40">
        <v>117</v>
      </c>
      <c r="J47" s="40">
        <v>128</v>
      </c>
      <c r="K47" s="38">
        <v>169</v>
      </c>
    </row>
    <row r="50" spans="7:13" x14ac:dyDescent="0.3">
      <c r="G50" t="s">
        <v>1520</v>
      </c>
    </row>
    <row r="57" spans="7:13" x14ac:dyDescent="0.3">
      <c r="L57"/>
      <c r="M57"/>
    </row>
    <row r="58" spans="7:13" x14ac:dyDescent="0.3">
      <c r="L58"/>
      <c r="M58"/>
    </row>
    <row r="59" spans="7:13" x14ac:dyDescent="0.3">
      <c r="L59"/>
      <c r="M59"/>
    </row>
    <row r="60" spans="7:13" x14ac:dyDescent="0.3">
      <c r="L60"/>
      <c r="M60"/>
    </row>
    <row r="66" spans="3:17" ht="66" x14ac:dyDescent="0.3">
      <c r="C66" s="11" t="s">
        <v>1524</v>
      </c>
      <c r="D66" s="11" t="s">
        <v>1525</v>
      </c>
      <c r="E66" s="11" t="s">
        <v>1526</v>
      </c>
      <c r="F66" s="11" t="s">
        <v>1507</v>
      </c>
      <c r="G66" s="11" t="s">
        <v>1512</v>
      </c>
      <c r="H66" s="11" t="s">
        <v>1527</v>
      </c>
      <c r="I66" s="11" t="s">
        <v>1508</v>
      </c>
      <c r="K66" s="11" t="s">
        <v>1508</v>
      </c>
      <c r="L66" s="11" t="s">
        <v>1506</v>
      </c>
      <c r="M66" s="11" t="s">
        <v>1512</v>
      </c>
      <c r="N66" s="11" t="s">
        <v>1507</v>
      </c>
      <c r="O66" s="11" t="s">
        <v>1514</v>
      </c>
      <c r="P66" s="11" t="s">
        <v>1513</v>
      </c>
      <c r="Q66" s="11" t="s">
        <v>1519</v>
      </c>
    </row>
    <row r="67" spans="3:17" x14ac:dyDescent="0.3">
      <c r="C67">
        <v>3</v>
      </c>
      <c r="D67">
        <v>17</v>
      </c>
      <c r="E67">
        <v>19</v>
      </c>
      <c r="F67">
        <v>23</v>
      </c>
      <c r="G67">
        <v>26</v>
      </c>
      <c r="H67">
        <v>26</v>
      </c>
      <c r="I67">
        <v>29</v>
      </c>
      <c r="J67" t="s">
        <v>1522</v>
      </c>
      <c r="K67">
        <v>29</v>
      </c>
      <c r="L67">
        <v>26</v>
      </c>
      <c r="M67">
        <v>26</v>
      </c>
      <c r="N67">
        <v>23</v>
      </c>
      <c r="O67">
        <v>19</v>
      </c>
      <c r="P67">
        <v>17</v>
      </c>
      <c r="Q67">
        <v>3</v>
      </c>
    </row>
    <row r="68" spans="3:17" x14ac:dyDescent="0.3">
      <c r="C68">
        <v>27</v>
      </c>
      <c r="D68">
        <v>13</v>
      </c>
      <c r="E68">
        <v>11</v>
      </c>
      <c r="F68">
        <v>7</v>
      </c>
      <c r="G68">
        <v>4</v>
      </c>
      <c r="H68">
        <v>4</v>
      </c>
      <c r="I68">
        <v>1</v>
      </c>
      <c r="J68" t="s">
        <v>1523</v>
      </c>
      <c r="K68">
        <v>1</v>
      </c>
      <c r="L68">
        <v>4</v>
      </c>
      <c r="M68">
        <v>4</v>
      </c>
      <c r="N68">
        <v>7</v>
      </c>
      <c r="O68">
        <v>11</v>
      </c>
      <c r="P68">
        <v>13</v>
      </c>
      <c r="Q68">
        <v>27</v>
      </c>
    </row>
  </sheetData>
  <conditionalFormatting sqref="B4:H4 C66:I66 K66:Q66">
    <cfRule type="cellIs" dxfId="7" priority="13" operator="equal">
      <formula>"y"</formula>
    </cfRule>
    <cfRule type="cellIs" dxfId="6" priority="14" operator="equal">
      <formula>"n"</formula>
    </cfRule>
  </conditionalFormatting>
  <conditionalFormatting sqref="C24">
    <cfRule type="cellIs" dxfId="5" priority="11" operator="equal">
      <formula>"n"</formula>
    </cfRule>
    <cfRule type="cellIs" dxfId="4" priority="12" operator="equal">
      <formula>"y"</formula>
    </cfRule>
  </conditionalFormatting>
  <conditionalFormatting sqref="E45">
    <cfRule type="cellIs" dxfId="3" priority="9" operator="equal">
      <formula>"n"</formula>
    </cfRule>
    <cfRule type="cellIs" dxfId="2" priority="10" operator="equal">
      <formula>"y"</formula>
    </cfRule>
  </conditionalFormatting>
  <conditionalFormatting sqref="I45">
    <cfRule type="cellIs" dxfId="1" priority="7" operator="equal">
      <formula>"n"</formula>
    </cfRule>
    <cfRule type="cellIs" dxfId="0" priority="8" operator="equal">
      <formula>"y"</formula>
    </cfRule>
  </conditionalFormatting>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Tabelle1</vt:lpstr>
      <vt:lpstr>Tabelle2</vt:lpstr>
    </vt:vector>
  </TitlesOfParts>
  <Company>BVL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Priesnitz, Dr. Kai Uwe</dc:creator>
  <cp:lastModifiedBy>Pullin,Andrew</cp:lastModifiedBy>
  <dcterms:created xsi:type="dcterms:W3CDTF">2015-03-17T08:35:39Z</dcterms:created>
  <dcterms:modified xsi:type="dcterms:W3CDTF">2017-01-11T12:11:30Z</dcterms:modified>
</cp:coreProperties>
</file>